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75" windowWidth="14970" windowHeight="8400"/>
  </bookViews>
  <sheets>
    <sheet name="108Q2資產負債表-查核" sheetId="7" r:id="rId1"/>
    <sheet name="108Q2損益表-核閱" sheetId="8" r:id="rId2"/>
  </sheets>
  <definedNames>
    <definedName name="_Col01" localSheetId="0">'108Q2資產負債表-查核'!#REF!</definedName>
    <definedName name="_Col02" localSheetId="0">'108Q2資產負債表-查核'!#REF!</definedName>
    <definedName name="_Col03" localSheetId="0">'108Q2資產負債表-查核'!#REF!</definedName>
    <definedName name="_Col04" localSheetId="0">'108Q2資產負債表-查核'!#REF!</definedName>
    <definedName name="ActDesc" localSheetId="0">'108Q2資產負債表-查核'!$B$7</definedName>
    <definedName name="ActDesc_1" localSheetId="1">'108Q2損益表-核閱'!$B$39</definedName>
    <definedName name="ActDesc_P2" localSheetId="0">'108Q2資產負債表-查核'!$Q$7</definedName>
    <definedName name="AS2DocOpenMode" hidden="1">"AS2DocumentEdit"</definedName>
    <definedName name="Col01_1" localSheetId="1">'108Q2損益表-核閱'!$D$39</definedName>
    <definedName name="Col01_P2" localSheetId="0">'108Q2資產負債表-查核'!#REF!</definedName>
    <definedName name="Col02_1" localSheetId="1">'108Q2損益表-核閱'!$F$39</definedName>
    <definedName name="Col02_P2" localSheetId="0">'108Q2資產負債表-查核'!#REF!</definedName>
    <definedName name="Col03_1" localSheetId="1">'108Q2損益表-核閱'!$H$39</definedName>
    <definedName name="Col03_P2" localSheetId="0">'108Q2資產負債表-查核'!#REF!</definedName>
    <definedName name="Col04_1" localSheetId="1">'108Q2損益表-核閱'!$J$39</definedName>
    <definedName name="Col04_P2" localSheetId="0">'108Q2資產負債表-查核'!#REF!</definedName>
    <definedName name="DA_3058459140000000201" hidden="1">'108Q2資產負債表-查核'!$D$12</definedName>
    <definedName name="DA_3058459140000000919" hidden="1">'108Q2損益表-核閱'!$S$27</definedName>
    <definedName name="DataEnd" localSheetId="0">'108Q2資產負債表-查核'!#REF!</definedName>
    <definedName name="DataEnd_1" localSheetId="1">'108Q2損益表-核閱'!#REF!</definedName>
    <definedName name="EndDayC_4" localSheetId="0">'108Q2資產負債表-查核'!#REF!</definedName>
    <definedName name="FiscalPeriod1C" localSheetId="1">'108Q2損益表-核閱'!$H$5</definedName>
    <definedName name="FiscalPeriodC" localSheetId="1">'108Q2損益表-核閱'!$D$5</definedName>
    <definedName name="InsEnd" localSheetId="0">'108Q2資產負債表-查核'!#REF!</definedName>
    <definedName name="_xlnm.Print_Area" localSheetId="1">'108Q2損益表-核閱'!$B$1:$Y$39</definedName>
    <definedName name="_xlnm.Print_Area" localSheetId="0">'108Q2資產負債表-查核'!$B$1:$AD$44</definedName>
    <definedName name="TB05ee64bc_2230_430b_9004_ea365b05cf66" hidden="1">'108Q2資產負債表-查核'!$S$33</definedName>
    <definedName name="TB0626dfb4_3899_40c8_8ae4_4066ba1b6943" hidden="1">'108Q2資產負債表-查核'!$D$52</definedName>
    <definedName name="TB06f65f7e_8e69_4d04_82a7_7963a3a68dce" hidden="1">'108Q2資產負債表-查核'!$D$37</definedName>
    <definedName name="TB07b508e5_b70e_47ae_8db5_c3f764d22f99" hidden="1">'108Q2損益表-核閱'!$S$47</definedName>
    <definedName name="TB0924cbc2_8cc2_4c21_9730_90b2282bcb02" hidden="1">'108Q2損益表-核閱'!$W$50</definedName>
    <definedName name="TB09d194b4_0677_4695_87dd_d9764cb02d11" hidden="1">'108Q2損益表-核閱'!$S$55</definedName>
    <definedName name="TB12348a2c_1d6e_446a_9df7_316546534152" hidden="1">'108Q2資產負債表-查核'!$D$8</definedName>
    <definedName name="TB14be7b4b_3b74_43cf_a82a_c67d33747241" hidden="1">'108Q2資產負債表-查核'!$S$51</definedName>
    <definedName name="TB16976092_b5a0_40f6_945e_11843ee573f5" hidden="1">'108Q2損益表-核閱'!$W$61</definedName>
    <definedName name="TB1ec46ddc_0913_46ed_93d3_21fec1f1c251" hidden="1">'108Q2資產負債表-查核'!$D$25</definedName>
    <definedName name="TB20df4e18_2806_4258_b65f_444ca7baa639" hidden="1">'108Q2損益表-核閱'!$S$61</definedName>
    <definedName name="TB2207959f_05e7_4e1b_8cb7_5ffc9ae8d11c" hidden="1">'108Q2損益表-核閱'!$S$52</definedName>
    <definedName name="TB2292cd70_0860_4d5d_95e4_64933a3a22ef" hidden="1">'108Q2損益表-核閱'!$W$51</definedName>
    <definedName name="TB25dc8bd4_4b94_44b6_b0d5_1a078a785a36" hidden="1">'108Q2資產負債表-查核'!$S$8</definedName>
    <definedName name="TB2b9bd46c_555b_4904_95fc_9cffa239ef35" hidden="1">'108Q2資產負債表-查核'!$D$9</definedName>
    <definedName name="TB2bce8960_aafd_44a5_8f86_897ac52fb5ac" hidden="1">#REF!</definedName>
    <definedName name="TB2e993c50_647a_4f5a_887d_e4a71c5b7753" hidden="1">'108Q2損益表-核閱'!$D$12</definedName>
    <definedName name="TB2ea08e23_eae2_4d4e_a6a5_f2aefd0459b9" hidden="1">'108Q2資產負債表-查核'!$S$50</definedName>
    <definedName name="TB2f0880d6_7e80_4ddd_9fd1_02ddb98fc35d" hidden="1">'108Q2損益表-核閱'!$W$8</definedName>
    <definedName name="TB36a7315d_6a23_42c0_b7c5_d6b707c62280" hidden="1">'108Q2損益表-核閱'!$S$18</definedName>
    <definedName name="TB3817eb14_83bf_4316_bc17_ab451961482e" hidden="1">'108Q2損益表-核閱'!$S$56</definedName>
    <definedName name="TB3b171a56_375d_4c9d_892f_0d614682c681" hidden="1">'108Q2資產負債表-查核'!$S$55</definedName>
    <definedName name="TB3cb05994_e391_4738_b179_760803ec8473" hidden="1">'108Q2損益表-核閱'!$W$53</definedName>
    <definedName name="TB3f401f0d_8e16_4fd2_83d1_b181901876c2" hidden="1">'108Q2損益表-核閱'!$H$8</definedName>
    <definedName name="TB4154b351_3d5b_4225_a0b5_53b5a8b597f4" hidden="1">'108Q2損益表-核閱'!$W$7</definedName>
    <definedName name="TB415c394f_cf17_48f1_9102_6f9af837c69d" hidden="1">'108Q2資產負債表-查核'!$S$59</definedName>
    <definedName name="TB4694883e_e981_4a2b_ba92_692752e12a27" hidden="1">'108Q2資產負債表-查核'!$D$84</definedName>
    <definedName name="TB487d4212_2271_48ce_8bf7_d4c4e1a01d3f" hidden="1">'108Q2資產負債表-查核'!$D$45</definedName>
    <definedName name="TB49f09e37_60cc_4bb5_8900_547e81516f5d" hidden="1">'108Q2損益表-核閱'!$H$13</definedName>
    <definedName name="TB50e56d7d_c246_441e_b423_62eb7d27902b" hidden="1">'108Q2損益表-核閱'!$W$49</definedName>
    <definedName name="TB5253aa9f_4093_4a6e_9440_0373fc2e5d72" hidden="1">'108Q2資產負債表-查核'!$D$83</definedName>
    <definedName name="TB596d9262_39b4_483d_92ed_a9d5ed75ed6a" hidden="1">'108Q2損益表-核閱'!$D$8</definedName>
    <definedName name="TB59f3b192_e87b_4060_9bef_5230ba2a5749" hidden="1">'108Q2損益表-核閱'!$W$60</definedName>
    <definedName name="TB5a1cebf5_0f31_46e4_8920_2956edc7e055" hidden="1">'108Q2資產負債表-查核'!$D$74</definedName>
    <definedName name="TB5a7ff24c_e797_4d66_b82f_0f50ddcca452" hidden="1">'108Q2資產負債表-查核'!$H$45</definedName>
    <definedName name="TB5a81a573_f587_4c33_ba7e_310e3e1d705c" hidden="1">'108Q2資產負債表-查核'!$D$27</definedName>
    <definedName name="TB5add98e4_50bd_423d_a9e1_a17d533ce0f8" hidden="1">'108Q2資產負債表-查核'!$S$32</definedName>
    <definedName name="TB5f8d5fd9_4dc5_458d_be37_06b538b9b16a" hidden="1">'108Q2資產負債表-查核'!$S$10</definedName>
    <definedName name="TB5fdfbe05_d729_470e_a8c4_af36bea5fb58" hidden="1">'108Q2損益表-核閱'!$S$49</definedName>
    <definedName name="TB635bdbb2_8b83_42dd_9e5a_0fb4e72a66d5" hidden="1">'108Q2資產負債表-查核'!$D$79</definedName>
    <definedName name="TB655496cf_cab0_48ea_b2c7_ebfce4b7e02f" hidden="1">'108Q2損益表-核閱'!$W$56</definedName>
    <definedName name="TB674bdbbb_cbcf_4294_b805_a18abeca0e8c" hidden="1">'108Q2資產負債表-查核'!$D$11</definedName>
    <definedName name="TB67c5172b_2275_4119_91cd_fe8b168e3a63" hidden="1">'108Q2資產負債表-查核'!$S$67</definedName>
    <definedName name="TB691c2aff_76d6_4db3_9b79_736eaf244b25" hidden="1">'108Q2損益表-核閱'!$S$28</definedName>
    <definedName name="TB6d33c0e1_adea_4875_b571_a2f6827d7a42" hidden="1">'108Q2損益表-核閱'!$S$50</definedName>
    <definedName name="TB6d3af481_cc02_4aa4_af93_abaa80392786" hidden="1">'108Q2資產負債表-查核'!$D$35</definedName>
    <definedName name="TB6f2f947b_e1c5_4e85_a9c5_8c4f939934ad" hidden="1">'108Q2資產負債表-查核'!$S$29</definedName>
    <definedName name="TB75405142_7a36_44aa_95f4_0af638a01acc" hidden="1">'108Q2損益表-核閱'!$H$7</definedName>
    <definedName name="TB7b9ed33c_915b_4427_ade7_c2ab9b3f7139" hidden="1">'108Q2損益表-核閱'!$W$52</definedName>
    <definedName name="TB7e779ed1_2418_4e01_9645_0ef30186a9c1" hidden="1">'108Q2損益表-核閱'!$W$55</definedName>
    <definedName name="TB7f0fc994_bd53_4852_82a7_952eed80cdae" hidden="1">'108Q2資產負債表-查核'!$D$31</definedName>
    <definedName name="TB8043869b_f65d_408b_9d07_ac2f46a5ad5e" hidden="1">'108Q2損益表-核閱'!$W$18</definedName>
    <definedName name="TB838e67ba_8441_423f_8c7b_a8c41588a7a6" hidden="1">'108Q2資產負債表-查核'!$D$10</definedName>
    <definedName name="TB83b95974_e915_478f_a92e_1b2e2cc7a4ac" hidden="1">'108Q2資產負債表-查核'!$S$17</definedName>
    <definedName name="TB83d1d156_ef2b_404d_89a0_9460b4eb33d4" hidden="1">'108Q2損益表-核閱'!$D$7</definedName>
    <definedName name="TB8a1e2cdd_a9ac_4e31_9acc_8365c83dc3c8" hidden="1">#REF!</definedName>
    <definedName name="TB8b0a7f45_9f9a_4d78_8c96_2185a3c844a4" hidden="1">'108Q2資產負債表-查核'!$D$67</definedName>
    <definedName name="TB8b377aa4_f800_44a3_ad60_62929334a3ec" hidden="1">'108Q2資產負債表-查核'!$D$29</definedName>
    <definedName name="TB8bf772d1_d91d_4f24_8983_31943dde75cd" hidden="1">'108Q2資產負債表-查核'!$S$52</definedName>
    <definedName name="TB93ca34f0_9697_46cd_9d77_a67017af0db5" hidden="1">'108Q2資產負債表-查核'!$D$73</definedName>
    <definedName name="TB9408d94a_b99f_4afc_84e8_15074fd10dbc" hidden="1">'108Q2損益表-核閱'!$S$54</definedName>
    <definedName name="TB949f9224_fc7f_4ea5_8225_80759398723b" hidden="1">'108Q2損益表-核閱'!$W$48</definedName>
    <definedName name="TB9605eba8_397b_480b_8dbe_d196b9442719" hidden="1">'108Q2資產負債表-查核'!$S$56</definedName>
    <definedName name="TB963fa60a_8863_4e21_b249_dec111b08106" hidden="1">'108Q2損益表-核閱'!$S$60</definedName>
    <definedName name="TB99fc99cd_ae2d_489d_bfeb_2b016967ddfa" hidden="1">'108Q2損益表-核閱'!$W$54</definedName>
    <definedName name="TBa23f0956_7cf1_4726_a9f8_1784dadbb790" hidden="1">'108Q2資產負債表-查核'!$L$45</definedName>
    <definedName name="TBac85032b_b3ac_4c30_bd6a_cedbb886f817" hidden="1">'108Q2損益表-核閱'!$S$21</definedName>
    <definedName name="TBad67f7f2_19d4_4fa2_8d40_1d81d9e650ad" hidden="1">'108Q2資產負債表-查核'!$D$91</definedName>
    <definedName name="TBad850c57_90d5_49ae_ab75_c2c0efc04293" hidden="1">'108Q2損益表-核閱'!$S$51</definedName>
    <definedName name="TBae7733ef_9664_4099_88bb_f55389a1f3e9" hidden="1">#REF!</definedName>
    <definedName name="TBb4b74571_5c0b_467a_8043_6fb283cc16d6" hidden="1">'108Q2資產負債表-查核'!$D$72</definedName>
    <definedName name="TBb8abaacf_4977_496f_bf81_0020b8dfac85" hidden="1">'108Q2資產負債表-查核'!$D$33</definedName>
    <definedName name="TBb9dc1bd4_ec54_4c32_881c_b6399e1e9d81" hidden="1">'108Q2損益表-核閱'!$S$53</definedName>
    <definedName name="TBbe96507e_d6ca_4c81_971b_a3b30bfeb12b" hidden="1">'108Q2損益表-核閱'!$S$7</definedName>
    <definedName name="TBbf988b9d_7c4b_498c_af25_61d1030ffc24" hidden="1">'108Q2損益表-核閱'!$H$12</definedName>
    <definedName name="TBbfe24f86_7d99_447b_b9b8_f96074b2a64d" hidden="1">'108Q2資產負債表-查核'!$D$51</definedName>
    <definedName name="TBc1d87ebe_44df_4354_8e78_2c3ab58a2012" hidden="1">'108Q2損益表-核閱'!$S$48</definedName>
    <definedName name="TBca9a9da6_def5_45e4_a931_f13cd59709a0" hidden="1">'108Q2損益表-核閱'!$D$18</definedName>
    <definedName name="TBd177e437_fdf8_4fa3_879d_b811707e8615" hidden="1">'108Q2損益表-核閱'!$W$21</definedName>
    <definedName name="TBd6244e01_3206_4d7b_a035_b2b5061f6216" hidden="1">'108Q2資產負債表-查核'!$D$80</definedName>
    <definedName name="TBd83fd974_bd4f_4581_9e49_96fc79894247" hidden="1">'108Q2資產負債表-查核'!$S$26</definedName>
    <definedName name="TBda051dd8_e4e1_4d2a_8177_54167fd335a7" hidden="1">'108Q2資產負債表-查核'!$D$90</definedName>
    <definedName name="TBdb4c7014_ada8_4e96_909d_72e0d15dd927" hidden="1">'108Q2資產負債表-查核'!$D$50</definedName>
    <definedName name="TBdd2eae1c_9cff_4973_a83e_29e53a562376" hidden="1">'108Q2損益表-核閱'!$S$8</definedName>
    <definedName name="TBdf082b81_eee9_4e9c_8067_c4eb42f7ef0c" hidden="1">'108Q2損益表-核閱'!$D$13</definedName>
    <definedName name="TBe23555ee_7a91_4522_ba03_e2f681333153" hidden="1">'108Q2損益表-核閱'!$H$18</definedName>
    <definedName name="TBe64bd24f_32fb_4f0d_b23d_ee22f2ad8a22" hidden="1">'108Q2損益表-核閱'!$W$47</definedName>
    <definedName name="TBe6971b0d_73e8_4367_964b_8b93c71c7e86" hidden="1">'108Q2資產負債表-查核'!$D$13</definedName>
    <definedName name="TBeaf2f307_6440_41d0_a171_5126ffd9be4e" hidden="1">'108Q2資產負債表-查核'!$S$18</definedName>
    <definedName name="TBeb2240c7_b029_4b4d_9b58_e427ace16965" hidden="1">'108Q2資產負債表-查核'!$S$16</definedName>
    <definedName name="TBeb6ebd6d_2b39_45a7_b450_6f4ab7226553" hidden="1">'108Q2資產負債表-查核'!$D$69</definedName>
    <definedName name="TBf3aa72b9_767c_4ea1_9c31_fddc834bf774" hidden="1">'108Q2資產負債表-查核'!$S$61</definedName>
    <definedName name="TBfaee9cf7_b557_4781_9eb0_62cb2a1a19ad" hidden="1">'108Q2資產負債表-查核'!$D$68</definedName>
    <definedName name="TBfeecd82f_e78b_4ef5_b0c1_efac5642d67d" hidden="1">'108Q2資產負債表-查核'!$S$40</definedName>
  </definedNames>
  <calcPr calcId="145621"/>
</workbook>
</file>

<file path=xl/calcChain.xml><?xml version="1.0" encoding="utf-8"?>
<calcChain xmlns="http://schemas.openxmlformats.org/spreadsheetml/2006/main">
  <c r="Y35" i="8" l="1"/>
  <c r="Y33" i="8"/>
  <c r="Y28" i="8"/>
  <c r="Y27" i="8"/>
  <c r="Y26" i="8"/>
  <c r="Y20" i="8"/>
  <c r="Y18" i="8"/>
  <c r="Y16" i="8"/>
  <c r="Y14" i="8"/>
  <c r="Y13" i="8"/>
  <c r="Y12" i="8"/>
  <c r="Y9" i="8"/>
  <c r="Y8" i="8"/>
  <c r="U28" i="8"/>
  <c r="U27" i="8"/>
  <c r="U26" i="8"/>
  <c r="U20" i="8"/>
  <c r="U18" i="8"/>
  <c r="U16" i="8"/>
  <c r="U14" i="8"/>
  <c r="U13" i="8"/>
  <c r="U12" i="8"/>
  <c r="U9" i="8"/>
  <c r="U8" i="8"/>
  <c r="S33" i="8"/>
  <c r="U33" i="8" s="1"/>
  <c r="S20" i="8"/>
  <c r="S16" i="8"/>
  <c r="S14" i="8"/>
  <c r="S9" i="8"/>
  <c r="AC29" i="7"/>
  <c r="AC44" i="7"/>
  <c r="AC42" i="7"/>
  <c r="AC40" i="7"/>
  <c r="AC34" i="7"/>
  <c r="AC33" i="7"/>
  <c r="AC32" i="7"/>
  <c r="AC26" i="7"/>
  <c r="AC22" i="7"/>
  <c r="AC20" i="7"/>
  <c r="AC18" i="7"/>
  <c r="AC17" i="7"/>
  <c r="AC16" i="7"/>
  <c r="AC13" i="7"/>
  <c r="AC11" i="7"/>
  <c r="AC10" i="7"/>
  <c r="AC9" i="7"/>
  <c r="AC8" i="7"/>
  <c r="Y44" i="7"/>
  <c r="Y42" i="7"/>
  <c r="Y40" i="7"/>
  <c r="Y34" i="7"/>
  <c r="Y33" i="7"/>
  <c r="Y32" i="7"/>
  <c r="Y29" i="7"/>
  <c r="Y26" i="7"/>
  <c r="Y22" i="7"/>
  <c r="Y20" i="7"/>
  <c r="Y18" i="7"/>
  <c r="Y17" i="7"/>
  <c r="Y16" i="7"/>
  <c r="Y13" i="7"/>
  <c r="Y11" i="7"/>
  <c r="Y10" i="7"/>
  <c r="Y9" i="7"/>
  <c r="Y8" i="7"/>
  <c r="W42" i="7"/>
  <c r="W44" i="7" s="1"/>
  <c r="W22" i="7"/>
  <c r="W20" i="7"/>
  <c r="W13" i="7"/>
  <c r="S20" i="7"/>
  <c r="D42" i="7"/>
  <c r="S35" i="8" l="1"/>
  <c r="U35" i="8" s="1"/>
  <c r="AA20" i="7" l="1"/>
  <c r="AA13" i="7"/>
  <c r="W5" i="7" l="1"/>
  <c r="H20" i="7"/>
  <c r="H42" i="7" l="1"/>
  <c r="H44" i="7" l="1"/>
  <c r="J42" i="7"/>
  <c r="J25" i="7" l="1"/>
  <c r="J37" i="7"/>
  <c r="J29" i="7"/>
  <c r="J12" i="7"/>
  <c r="J8" i="7"/>
  <c r="J27" i="7"/>
  <c r="J35" i="7"/>
  <c r="J11" i="7"/>
  <c r="J44" i="7"/>
  <c r="J33" i="7"/>
  <c r="J14" i="7"/>
  <c r="J10" i="7"/>
  <c r="J31" i="7"/>
  <c r="J13" i="7"/>
  <c r="J9" i="7"/>
  <c r="J20" i="7"/>
  <c r="W45" i="7"/>
  <c r="H46" i="7"/>
  <c r="W33" i="8" l="1"/>
  <c r="S12" i="8" l="1"/>
  <c r="S13" i="8"/>
  <c r="W12" i="8"/>
  <c r="W13" i="8"/>
  <c r="W62" i="8"/>
  <c r="W57" i="8"/>
  <c r="S62" i="8"/>
  <c r="S57" i="8"/>
  <c r="S64" i="8" l="1"/>
  <c r="W64" i="8"/>
  <c r="L8" i="8" l="1"/>
  <c r="P8" i="8"/>
  <c r="L20" i="7" l="1"/>
  <c r="D81" i="7" l="1"/>
  <c r="D85" i="7"/>
  <c r="AA42" i="7"/>
  <c r="D87" i="7" l="1"/>
  <c r="L42" i="7"/>
  <c r="J8" i="8" l="1"/>
  <c r="F8" i="8"/>
  <c r="S9" i="7"/>
  <c r="D14" i="7"/>
  <c r="D20" i="7" s="1"/>
  <c r="D44" i="7" s="1"/>
  <c r="S11" i="7"/>
  <c r="D92" i="7"/>
  <c r="S13" i="7" l="1"/>
  <c r="F25" i="7"/>
  <c r="F9" i="7"/>
  <c r="D94" i="7"/>
  <c r="D95" i="7" s="1"/>
  <c r="D76" i="7"/>
  <c r="S22" i="7" l="1"/>
  <c r="J7" i="8"/>
  <c r="J18" i="8"/>
  <c r="J13" i="8"/>
  <c r="J12" i="8"/>
  <c r="L44" i="7"/>
  <c r="N25" i="7" l="1"/>
  <c r="N44" i="7"/>
  <c r="N35" i="7"/>
  <c r="N27" i="7"/>
  <c r="N13" i="7"/>
  <c r="N9" i="7"/>
  <c r="N33" i="7"/>
  <c r="N12" i="7"/>
  <c r="N8" i="7"/>
  <c r="N31" i="7"/>
  <c r="N20" i="7"/>
  <c r="N11" i="7"/>
  <c r="N37" i="7"/>
  <c r="N29" i="7"/>
  <c r="N14" i="7"/>
  <c r="N10" i="7"/>
  <c r="N42" i="7"/>
  <c r="L46" i="7"/>
  <c r="J14" i="8"/>
  <c r="J9" i="8"/>
  <c r="L18" i="8" l="1"/>
  <c r="L7" i="8"/>
  <c r="N8" i="8" s="1"/>
  <c r="L12" i="8"/>
  <c r="P18" i="8" l="1"/>
  <c r="P13" i="8"/>
  <c r="P12" i="8"/>
  <c r="P7" i="8"/>
  <c r="H37" i="8"/>
  <c r="H9" i="8"/>
  <c r="R8" i="8" l="1"/>
  <c r="R13" i="8"/>
  <c r="R18" i="8"/>
  <c r="R12" i="8"/>
  <c r="R7" i="8"/>
  <c r="P9" i="8"/>
  <c r="F18" i="8"/>
  <c r="R14" i="8" l="1"/>
  <c r="R9" i="8"/>
  <c r="D37" i="8"/>
  <c r="F13" i="8"/>
  <c r="F12" i="8"/>
  <c r="D9" i="8"/>
  <c r="F7" i="8"/>
  <c r="R16" i="8" l="1"/>
  <c r="R20" i="8" s="1"/>
  <c r="F14" i="8"/>
  <c r="F9" i="8"/>
  <c r="F16" i="8" l="1"/>
  <c r="L9" i="8"/>
  <c r="N7" i="8"/>
  <c r="W9" i="8"/>
  <c r="N9" i="8" l="1"/>
  <c r="S5" i="7" l="1"/>
  <c r="AA5" i="7"/>
  <c r="L13" i="8" l="1"/>
  <c r="N13" i="8" s="1"/>
  <c r="N12" i="8"/>
  <c r="N14" i="8" l="1"/>
  <c r="N16" i="8" s="1"/>
  <c r="S34" i="7"/>
  <c r="S42" i="7" l="1"/>
  <c r="S44" i="7" l="1"/>
  <c r="D14" i="8"/>
  <c r="D16" i="8" s="1"/>
  <c r="W14" i="8"/>
  <c r="W65" i="8" s="1"/>
  <c r="L37" i="8"/>
  <c r="P37" i="8"/>
  <c r="S37" i="8"/>
  <c r="W37" i="8"/>
  <c r="N18" i="8"/>
  <c r="S65" i="8"/>
  <c r="P14" i="8"/>
  <c r="P16" i="8" s="1"/>
  <c r="P20" i="8" s="1"/>
  <c r="U44" i="7" l="1"/>
  <c r="U33" i="7"/>
  <c r="U8" i="7"/>
  <c r="U32" i="7"/>
  <c r="U18" i="7"/>
  <c r="U40" i="7"/>
  <c r="U29" i="7"/>
  <c r="U17" i="7"/>
  <c r="U10" i="7"/>
  <c r="U26" i="7"/>
  <c r="U16" i="7"/>
  <c r="U20" i="7"/>
  <c r="U9" i="7"/>
  <c r="U11" i="7"/>
  <c r="U13" i="7"/>
  <c r="U22" i="7"/>
  <c r="U34" i="7"/>
  <c r="U42" i="7"/>
  <c r="H14" i="8"/>
  <c r="P39" i="8"/>
  <c r="W16" i="8"/>
  <c r="W39" i="8" s="1"/>
  <c r="S39" i="8"/>
  <c r="L14" i="8"/>
  <c r="L16" i="8" s="1"/>
  <c r="L20" i="8" s="1"/>
  <c r="H16" i="8" l="1"/>
  <c r="J16" i="8" s="1"/>
  <c r="P35" i="8"/>
  <c r="R35" i="8" s="1"/>
  <c r="R39" i="8"/>
  <c r="W20" i="8"/>
  <c r="W22" i="8" s="1"/>
  <c r="D20" i="8"/>
  <c r="F20" i="8" s="1"/>
  <c r="S22" i="8" l="1"/>
  <c r="Y39" i="8"/>
  <c r="W35" i="8"/>
  <c r="U39" i="8"/>
  <c r="H20" i="8"/>
  <c r="J20" i="8" s="1"/>
  <c r="L39" i="8"/>
  <c r="D35" i="8"/>
  <c r="F35" i="8" s="1"/>
  <c r="N20" i="8"/>
  <c r="H35" i="8" l="1"/>
  <c r="J35" i="8" s="1"/>
  <c r="L35" i="8"/>
  <c r="N35" i="8" s="1"/>
  <c r="N39" i="8"/>
  <c r="AA22" i="7" l="1"/>
  <c r="AA44" i="7" s="1"/>
  <c r="AA45" i="7" s="1"/>
  <c r="AA46" i="7" l="1"/>
  <c r="F8" i="7" l="1"/>
  <c r="F37" i="7" l="1"/>
  <c r="F29" i="7"/>
  <c r="F13" i="7"/>
  <c r="F35" i="7"/>
  <c r="F27" i="7"/>
  <c r="F10" i="7"/>
  <c r="F44" i="7"/>
  <c r="F33" i="7"/>
  <c r="F11" i="7"/>
  <c r="F42" i="7"/>
  <c r="F31" i="7"/>
  <c r="F12" i="7"/>
  <c r="F14" i="7"/>
  <c r="F20" i="7"/>
  <c r="D46" i="7"/>
  <c r="S45" i="7"/>
  <c r="S46" i="7"/>
</calcChain>
</file>

<file path=xl/sharedStrings.xml><?xml version="1.0" encoding="utf-8"?>
<sst xmlns="http://schemas.openxmlformats.org/spreadsheetml/2006/main" count="233" uniqueCount="174">
  <si>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</si>
  <si>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</si>
  <si>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t>PL</t>
  </si>
  <si>
    <t>OCI</t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</si>
  <si>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</si>
  <si>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</si>
  <si>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</si>
  <si>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color indexed="8"/>
        <rFont val="新細明體"/>
        <family val="1"/>
        <charset val="136"/>
      </rPr>
      <t>確定福利計畫之再衡量數</t>
    </r>
  </si>
  <si>
    <r>
      <rPr>
        <sz val="10"/>
        <color indexed="8"/>
        <rFont val="新細明體"/>
        <family val="1"/>
        <charset val="136"/>
      </rPr>
      <t>與不重分類之項目相關之所得稅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</si>
  <si>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</si>
  <si>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</si>
  <si>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t>FS Lines</t>
  </si>
  <si>
    <t>check</t>
    <phoneticPr fontId="4" type="noConversion"/>
  </si>
  <si>
    <t>Diff.</t>
    <phoneticPr fontId="4" type="noConversion"/>
  </si>
  <si>
    <t>1100</t>
  </si>
  <si>
    <t>1360</t>
  </si>
  <si>
    <t>1140</t>
  </si>
  <si>
    <t>1160</t>
  </si>
  <si>
    <t>15XX</t>
  </si>
  <si>
    <t>17XX</t>
  </si>
  <si>
    <t>1672</t>
  </si>
  <si>
    <t>1820</t>
  </si>
  <si>
    <t>1860</t>
  </si>
  <si>
    <t>Detail</t>
    <phoneticPr fontId="4" type="noConversion"/>
  </si>
  <si>
    <t>2810</t>
  </si>
  <si>
    <t>2260-1</t>
    <phoneticPr fontId="4" type="noConversion"/>
  </si>
  <si>
    <t>3110</t>
  </si>
  <si>
    <t>3210</t>
  </si>
  <si>
    <t>3310</t>
  </si>
  <si>
    <t>3320</t>
  </si>
  <si>
    <t>Total</t>
    <phoneticPr fontId="4" type="noConversion"/>
  </si>
  <si>
    <t>FS Sub-Classes</t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</si>
  <si>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</si>
  <si>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</si>
  <si>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</si>
  <si>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t>4000</t>
  </si>
  <si>
    <t>8110</t>
  </si>
  <si>
    <t>DTT-3420</t>
  </si>
  <si>
    <t>6000</t>
  </si>
  <si>
    <t>7110</t>
  </si>
  <si>
    <t>7122</t>
  </si>
  <si>
    <t>7130</t>
  </si>
  <si>
    <t>7140</t>
  </si>
  <si>
    <t>7160</t>
  </si>
  <si>
    <t>7310</t>
  </si>
  <si>
    <t>7480</t>
  </si>
  <si>
    <t>7100</t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</si>
  <si>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</si>
  <si>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處分投資利益</t>
    </r>
  </si>
  <si>
    <r>
      <rPr>
        <sz val="10"/>
        <rFont val="新細明體"/>
        <family val="1"/>
        <charset val="136"/>
      </rPr>
      <t>處分固定資產利益</t>
    </r>
  </si>
  <si>
    <r>
      <rPr>
        <sz val="10"/>
        <rFont val="新細明體"/>
        <family val="1"/>
        <charset val="136"/>
      </rPr>
      <t>利息收入</t>
    </r>
  </si>
  <si>
    <r>
      <rPr>
        <sz val="10"/>
        <rFont val="新細明體"/>
        <family val="1"/>
        <charset val="136"/>
      </rPr>
      <t>股利收入</t>
    </r>
  </si>
  <si>
    <r>
      <rPr>
        <sz val="10"/>
        <rFont val="新細明體"/>
        <family val="1"/>
        <charset val="136"/>
      </rPr>
      <t>兌換利益</t>
    </r>
  </si>
  <si>
    <r>
      <rPr>
        <sz val="10"/>
        <rFont val="新細明體"/>
        <family val="1"/>
        <charset val="136"/>
      </rPr>
      <t>金融資產評價利益</t>
    </r>
  </si>
  <si>
    <r>
      <rPr>
        <sz val="10"/>
        <rFont val="新細明體"/>
        <family val="1"/>
        <charset val="136"/>
      </rPr>
      <t>什項收入</t>
    </r>
  </si>
  <si>
    <r>
      <rPr>
        <sz val="10"/>
        <rFont val="新細明體"/>
        <family val="1"/>
        <charset val="136"/>
      </rPr>
      <t>兌換損失</t>
    </r>
  </si>
  <si>
    <r>
      <rPr>
        <sz val="10"/>
        <rFont val="新細明體"/>
        <family val="1"/>
        <charset val="136"/>
      </rPr>
      <t>營業外收入及利益</t>
    </r>
  </si>
  <si>
    <t>Classes</t>
    <phoneticPr fontId="4" type="noConversion"/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</si>
  <si>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</si>
  <si>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</si>
  <si>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</si>
  <si>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</si>
  <si>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r>
      <rPr>
        <b/>
        <sz val="10"/>
        <rFont val="新細明體"/>
        <family val="1"/>
        <charset val="136"/>
      </rPr>
      <t>基本每股盈餘</t>
    </r>
    <phoneticPr fontId="4" type="noConversion"/>
  </si>
  <si>
    <r>
      <rPr>
        <b/>
        <sz val="10"/>
        <color rgb="FF00B050"/>
        <rFont val="新細明體"/>
        <family val="1"/>
        <charset val="136"/>
      </rPr>
      <t>不重分類至損益之項目：</t>
    </r>
  </si>
  <si>
    <r>
      <rPr>
        <b/>
        <sz val="10"/>
        <color rgb="FF00B050"/>
        <rFont val="新細明體"/>
        <family val="1"/>
        <charset val="136"/>
      </rPr>
      <t>後續可能重分類至損益之項目：</t>
    </r>
  </si>
  <si>
    <t xml:space="preserve">DTT-1900
</t>
    <phoneticPr fontId="4" type="noConversion"/>
  </si>
  <si>
    <t>xxxx</t>
    <phoneticPr fontId="4" type="noConversion"/>
  </si>
  <si>
    <t>xxxx</t>
    <phoneticPr fontId="4" type="noConversion"/>
  </si>
  <si>
    <t>xxxx</t>
    <phoneticPr fontId="4" type="noConversion"/>
  </si>
  <si>
    <t>DTT-2300</t>
  </si>
  <si>
    <t>DTT-2400</t>
  </si>
  <si>
    <t>資產總計</t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</si>
  <si>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</si>
  <si>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</si>
  <si>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color indexed="8"/>
        <rFont val="新細明體"/>
        <family val="1"/>
        <charset val="136"/>
      </rPr>
      <t>透過其他綜合損益按公允價值衡量之權益工具未實現評價（損失）利益</t>
    </r>
  </si>
  <si>
    <r>
      <rPr>
        <sz val="10"/>
        <rFont val="新細明體"/>
        <family val="1"/>
        <charset val="136"/>
      </rPr>
      <t>其他收入</t>
    </r>
  </si>
  <si>
    <r>
      <rPr>
        <sz val="10"/>
        <rFont val="新細明體"/>
        <family val="1"/>
        <charset val="136"/>
      </rPr>
      <t>其他利益及損失</t>
    </r>
  </si>
  <si>
    <r>
      <rPr>
        <sz val="10"/>
        <rFont val="新細明體"/>
        <family val="1"/>
        <charset val="136"/>
      </rPr>
      <t>利息費用</t>
    </r>
  </si>
  <si>
    <r>
      <rPr>
        <sz val="10"/>
        <rFont val="新細明體"/>
        <family val="1"/>
        <charset val="136"/>
      </rPr>
      <t>什項支出</t>
    </r>
  </si>
  <si>
    <r>
      <rPr>
        <sz val="10"/>
        <rFont val="新細明體"/>
        <family val="1"/>
        <charset val="136"/>
      </rPr>
      <t>營業外費用及損失</t>
    </r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</si>
  <si>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</si>
  <si>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</si>
  <si>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</si>
  <si>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</si>
  <si>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</si>
  <si>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sz val="10"/>
        <rFont val="新細明體"/>
        <family val="1"/>
        <charset val="136"/>
      </rPr>
      <t>年報</t>
    </r>
    <phoneticPr fontId="5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</si>
  <si>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</si>
  <si>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</si>
  <si>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t>新光證券投資信託股份有限公司</t>
  </si>
  <si>
    <t>資 產 負 債 表</t>
  </si>
  <si>
    <t>單位：新台幣元</t>
  </si>
  <si>
    <t>107年12月31日</t>
  </si>
  <si>
    <t>代碼</t>
  </si>
  <si>
    <t>資產</t>
  </si>
  <si>
    <t>金額</t>
  </si>
  <si>
    <t>％</t>
  </si>
  <si>
    <t>代碼</t>
    <phoneticPr fontId="4" type="noConversion"/>
  </si>
  <si>
    <t>負債及權益</t>
    <phoneticPr fontId="5" type="noConversion"/>
  </si>
  <si>
    <t>流動資產</t>
  </si>
  <si>
    <t>流動負債</t>
  </si>
  <si>
    <t>現金及約當現金</t>
    <phoneticPr fontId="4" type="noConversion"/>
  </si>
  <si>
    <t>租賃負債－流動</t>
    <phoneticPr fontId="4" type="noConversion"/>
  </si>
  <si>
    <t>透過損益按公允價值衡量之金融資產-流動</t>
    <phoneticPr fontId="4" type="noConversion"/>
  </si>
  <si>
    <t>其他應付款</t>
    <phoneticPr fontId="4" type="noConversion"/>
  </si>
  <si>
    <t>其他金融資產－流動</t>
    <phoneticPr fontId="4" type="noConversion"/>
  </si>
  <si>
    <t>當期所得稅負債</t>
    <phoneticPr fontId="4" type="noConversion"/>
  </si>
  <si>
    <t>應收帳款</t>
    <phoneticPr fontId="4" type="noConversion"/>
  </si>
  <si>
    <t>其他流動負債</t>
    <phoneticPr fontId="4" type="noConversion"/>
  </si>
  <si>
    <t>應收帳款-關係人</t>
    <phoneticPr fontId="4" type="noConversion"/>
  </si>
  <si>
    <t>其他應收款</t>
    <phoneticPr fontId="4" type="noConversion"/>
  </si>
  <si>
    <t>　　流動負債合計</t>
    <phoneticPr fontId="4" type="noConversion"/>
  </si>
  <si>
    <t>其他流動資產</t>
    <phoneticPr fontId="4" type="noConversion"/>
  </si>
  <si>
    <t>非流動負債</t>
    <phoneticPr fontId="4" type="noConversion"/>
  </si>
  <si>
    <t>租賃負債－非流動</t>
    <phoneticPr fontId="4" type="noConversion"/>
  </si>
  <si>
    <t>淨確定福利負債－非流動</t>
    <phoneticPr fontId="4" type="noConversion"/>
  </si>
  <si>
    <t>遞延收入－非流動</t>
    <phoneticPr fontId="4" type="noConversion"/>
  </si>
  <si>
    <t>　　流動資產合計</t>
    <phoneticPr fontId="4" type="noConversion"/>
  </si>
  <si>
    <t>　　非流動負債合計</t>
    <phoneticPr fontId="4" type="noConversion"/>
  </si>
  <si>
    <t>　　負債合計</t>
    <phoneticPr fontId="4" type="noConversion"/>
  </si>
  <si>
    <t>非流動資產</t>
    <phoneticPr fontId="4" type="noConversion"/>
  </si>
  <si>
    <t>權益</t>
    <phoneticPr fontId="4" type="noConversion"/>
  </si>
  <si>
    <t>透過其他綜合損益按公允價值衡量之金融資產-非流動</t>
    <phoneticPr fontId="4" type="noConversion"/>
  </si>
  <si>
    <t>股　　本</t>
  </si>
  <si>
    <t>不動產、廠房及設備</t>
    <phoneticPr fontId="4" type="noConversion"/>
  </si>
  <si>
    <t>資本公積</t>
  </si>
  <si>
    <t>使用權資產</t>
    <phoneticPr fontId="4" type="noConversion"/>
  </si>
  <si>
    <t>股票發行溢價</t>
  </si>
  <si>
    <t>無形資產－電腦軟體</t>
    <phoneticPr fontId="4" type="noConversion"/>
  </si>
  <si>
    <t>保留盈餘</t>
  </si>
  <si>
    <t>法定盈餘公積</t>
  </si>
  <si>
    <t>存出保證金</t>
    <phoneticPr fontId="4" type="noConversion"/>
  </si>
  <si>
    <t>特別盈餘公積</t>
    <phoneticPr fontId="4" type="noConversion"/>
  </si>
  <si>
    <t>未分配盈餘</t>
  </si>
  <si>
    <t>預付設備款</t>
    <phoneticPr fontId="4" type="noConversion"/>
  </si>
  <si>
    <t>遞延所得稅資產-非流動</t>
  </si>
  <si>
    <t>其他權益</t>
    <phoneticPr fontId="4" type="noConversion"/>
  </si>
  <si>
    <t>　　非流動資產合計</t>
    <phoneticPr fontId="4" type="noConversion"/>
  </si>
  <si>
    <t>　　權益合計</t>
    <phoneticPr fontId="4" type="noConversion"/>
  </si>
  <si>
    <t>負債及權益總計</t>
    <phoneticPr fontId="4" type="noConversion"/>
  </si>
  <si>
    <t>其他流動資產</t>
  </si>
  <si>
    <t>其他應付款</t>
  </si>
  <si>
    <t>其他金融資產-流動</t>
  </si>
  <si>
    <t>應付帳款</t>
  </si>
  <si>
    <t>預付費用</t>
  </si>
  <si>
    <t>應付費用</t>
  </si>
  <si>
    <t>其他應付款項</t>
  </si>
  <si>
    <t>其他資產</t>
    <phoneticPr fontId="4" type="noConversion"/>
  </si>
  <si>
    <t>其他流動負債</t>
    <phoneticPr fontId="4" type="noConversion"/>
  </si>
  <si>
    <t>其他流動負債</t>
  </si>
  <si>
    <t>預收款項</t>
  </si>
  <si>
    <t>未提撥保留盈餘</t>
  </si>
  <si>
    <t>本期淨利</t>
  </si>
  <si>
    <t>成本</t>
    <phoneticPr fontId="4" type="noConversion"/>
  </si>
  <si>
    <t>運輸設備</t>
  </si>
  <si>
    <t>應付設備款</t>
  </si>
  <si>
    <t>辦公設備</t>
  </si>
  <si>
    <t>租賃改良</t>
  </si>
  <si>
    <t>累折</t>
    <phoneticPr fontId="4" type="noConversion"/>
  </si>
  <si>
    <t>累計折舊-運輸設備</t>
  </si>
  <si>
    <t>累計折舊-辦公設備</t>
  </si>
  <si>
    <t>累計折舊-租賃改良</t>
  </si>
  <si>
    <t>流動</t>
  </si>
  <si>
    <t>FVPL之金融資產-股票-流動</t>
  </si>
  <si>
    <t>FVPL之金融資產評價-股票-流動</t>
  </si>
  <si>
    <t>FVPL之金融資產-受益憑證-流動</t>
  </si>
  <si>
    <t>FVPL之金融資產評價-受益憑證-流</t>
  </si>
  <si>
    <t>非流動</t>
  </si>
  <si>
    <t>FVOCI之金融資產-股票-非流</t>
  </si>
  <si>
    <t>FVOCI之金融資產評價-股票-非流</t>
  </si>
  <si>
    <t>以公允價值衡量</t>
  </si>
  <si>
    <t>108年6月30日</t>
    <phoneticPr fontId="4" type="noConversion"/>
  </si>
  <si>
    <t>107年6月30日</t>
    <phoneticPr fontId="4" type="noConversion"/>
  </si>
  <si>
    <r>
      <t>108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</si>
  <si>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107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</si>
</sst>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20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Book Antiqua"/>
      <family val="1"/>
    </font>
    <font>
      <b/>
      <sz val="10"/>
      <color rgb="FF0000FF"/>
      <name val="Book Antiqua"/>
      <family val="1"/>
    </font>
    <font>
      <b/>
      <sz val="10"/>
      <name val="新細明體"/>
      <family val="1"/>
      <charset val="136"/>
    </font>
    <font>
      <b/>
      <sz val="10"/>
      <color rgb="FF00B050"/>
      <name val="Book Antiqua"/>
      <family val="1"/>
    </font>
    <font>
      <b/>
      <sz val="10"/>
      <color rgb="FF00B050"/>
      <name val="新細明體"/>
      <family val="1"/>
      <charset val="136"/>
    </font>
    <font>
      <sz val="10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rgb="FF0000FF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152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179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Alignment="1">
      <alignment vertical="center"/>
    </xf>
    <xf numFmtId="179" fontId="7" fillId="0" borderId="4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176" fontId="7" fillId="0" borderId="6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vertical="center" wrapText="1"/>
    </xf>
    <xf numFmtId="182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horizontal="justify" vertical="center" wrapText="1"/>
    </xf>
    <xf numFmtId="178" fontId="7" fillId="0" borderId="4" xfId="1" applyNumberFormat="1" applyFont="1" applyFill="1" applyBorder="1" applyAlignment="1">
      <alignment vertical="center" wrapText="1"/>
    </xf>
    <xf numFmtId="182" fontId="7" fillId="0" borderId="4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vertical="center" wrapText="1"/>
    </xf>
    <xf numFmtId="182" fontId="7" fillId="0" borderId="5" xfId="1" applyNumberFormat="1" applyFont="1" applyFill="1" applyBorder="1" applyAlignment="1">
      <alignment vertical="center" wrapText="1"/>
    </xf>
    <xf numFmtId="38" fontId="7" fillId="0" borderId="4" xfId="1" applyNumberFormat="1" applyFont="1" applyFill="1" applyBorder="1" applyAlignment="1">
      <alignment vertical="center" wrapText="1"/>
    </xf>
    <xf numFmtId="1" fontId="7" fillId="0" borderId="4" xfId="1" applyNumberFormat="1" applyFont="1" applyFill="1" applyBorder="1" applyAlignment="1">
      <alignment vertical="center" wrapText="1"/>
    </xf>
    <xf numFmtId="176" fontId="7" fillId="0" borderId="0" xfId="1" applyNumberFormat="1" applyFont="1" applyFill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justify" vertical="center" wrapText="1"/>
    </xf>
    <xf numFmtId="41" fontId="6" fillId="0" borderId="4" xfId="2" applyNumberFormat="1" applyFont="1" applyFill="1" applyBorder="1" applyAlignment="1">
      <alignment vertical="center"/>
    </xf>
    <xf numFmtId="1" fontId="7" fillId="0" borderId="6" xfId="1" applyNumberFormat="1" applyFont="1" applyFill="1" applyBorder="1" applyAlignment="1">
      <alignment vertical="center" wrapText="1"/>
    </xf>
    <xf numFmtId="177" fontId="7" fillId="0" borderId="7" xfId="1" applyNumberFormat="1" applyFont="1" applyFill="1" applyBorder="1" applyAlignment="1">
      <alignment vertical="center" wrapText="1"/>
    </xf>
    <xf numFmtId="180" fontId="7" fillId="0" borderId="0" xfId="3" applyNumberFormat="1" applyFont="1" applyFill="1" applyAlignment="1">
      <alignment horizontal="left" vertical="center"/>
    </xf>
    <xf numFmtId="0" fontId="10" fillId="0" borderId="0" xfId="1" applyFont="1" applyFill="1" applyAlignment="1">
      <alignment horizontal="justify" vertical="center" wrapText="1"/>
    </xf>
    <xf numFmtId="0" fontId="11" fillId="0" borderId="0" xfId="1" applyFont="1" applyFill="1" applyAlignment="1">
      <alignment horizontal="justify" vertical="center" wrapText="1"/>
    </xf>
    <xf numFmtId="0" fontId="7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177" fontId="7" fillId="0" borderId="7" xfId="1" applyNumberFormat="1" applyFont="1" applyFill="1" applyBorder="1" applyAlignment="1">
      <alignment horizontal="center" vertical="center" wrapText="1"/>
    </xf>
    <xf numFmtId="179" fontId="7" fillId="0" borderId="6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3" borderId="0" xfId="1" applyFont="1" applyFill="1" applyAlignment="1">
      <alignment vertical="center"/>
    </xf>
    <xf numFmtId="179" fontId="10" fillId="0" borderId="5" xfId="1" applyNumberFormat="1" applyFont="1" applyFill="1" applyBorder="1" applyAlignment="1">
      <alignment vertical="center" wrapText="1"/>
    </xf>
    <xf numFmtId="179" fontId="10" fillId="0" borderId="0" xfId="1" applyNumberFormat="1" applyFont="1" applyFill="1" applyAlignment="1">
      <alignment vertical="center" wrapText="1"/>
    </xf>
    <xf numFmtId="179" fontId="10" fillId="0" borderId="6" xfId="1" applyNumberFormat="1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vertical="center" wrapText="1"/>
    </xf>
    <xf numFmtId="3" fontId="7" fillId="3" borderId="0" xfId="1" applyNumberFormat="1" applyFont="1" applyFill="1" applyAlignment="1">
      <alignment vertical="center"/>
    </xf>
    <xf numFmtId="180" fontId="7" fillId="3" borderId="0" xfId="3" applyNumberFormat="1" applyFont="1" applyFill="1" applyAlignment="1">
      <alignment horizontal="left" vertical="center"/>
    </xf>
    <xf numFmtId="179" fontId="7" fillId="2" borderId="0" xfId="1" applyNumberFormat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justify" vertical="center" wrapText="1"/>
    </xf>
    <xf numFmtId="0" fontId="17" fillId="0" borderId="0" xfId="1" applyFont="1" applyFill="1" applyAlignment="1">
      <alignment horizontal="justify" vertical="center" wrapText="1"/>
    </xf>
    <xf numFmtId="0" fontId="17" fillId="0" borderId="0" xfId="1" applyFont="1" applyFill="1" applyAlignment="1">
      <alignment horizontal="left" vertical="center"/>
    </xf>
    <xf numFmtId="0" fontId="17" fillId="0" borderId="0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17" fillId="0" borderId="1" xfId="1" applyFont="1" applyFill="1" applyBorder="1" applyAlignment="1">
      <alignment horizontal="justify" vertical="center" wrapText="1"/>
    </xf>
    <xf numFmtId="0" fontId="17" fillId="0" borderId="2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justify" vertical="center" wrapText="1"/>
    </xf>
    <xf numFmtId="0" fontId="17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left" vertical="center" wrapText="1"/>
    </xf>
    <xf numFmtId="179" fontId="18" fillId="0" borderId="0" xfId="0" applyNumberFormat="1" applyFont="1" applyFill="1" applyBorder="1" applyAlignment="1">
      <alignment vertical="center"/>
    </xf>
    <xf numFmtId="179" fontId="15" fillId="0" borderId="0" xfId="1" applyNumberFormat="1" applyFont="1" applyFill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7" fillId="0" borderId="0" xfId="1" applyFont="1" applyFill="1" applyAlignment="1">
      <alignment vertical="center" wrapText="1"/>
    </xf>
    <xf numFmtId="179" fontId="15" fillId="0" borderId="0" xfId="1" applyNumberFormat="1" applyFont="1" applyFill="1" applyAlignment="1">
      <alignment vertical="center"/>
    </xf>
    <xf numFmtId="179" fontId="15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quotePrefix="1" applyNumberFormat="1" applyFont="1" applyFill="1" applyAlignment="1">
      <alignment horizontal="left" vertical="center"/>
    </xf>
    <xf numFmtId="179" fontId="18" fillId="0" borderId="0" xfId="0" applyNumberFormat="1" applyFont="1" applyFill="1"/>
    <xf numFmtId="49" fontId="18" fillId="0" borderId="0" xfId="0" applyNumberFormat="1" applyFont="1" applyFill="1" applyAlignment="1">
      <alignment horizontal="left"/>
    </xf>
    <xf numFmtId="0" fontId="15" fillId="0" borderId="0" xfId="1" applyFont="1" applyFill="1" applyBorder="1" applyAlignment="1">
      <alignment horizontal="left" vertical="center"/>
    </xf>
    <xf numFmtId="0" fontId="18" fillId="0" borderId="0" xfId="0" applyFont="1" applyFill="1"/>
    <xf numFmtId="178" fontId="15" fillId="0" borderId="0" xfId="1" applyNumberFormat="1" applyFont="1" applyFill="1" applyAlignment="1">
      <alignment vertical="center" wrapText="1"/>
    </xf>
    <xf numFmtId="179" fontId="15" fillId="0" borderId="0" xfId="1" applyNumberFormat="1" applyFont="1" applyFill="1" applyAlignment="1">
      <alignment horizontal="center" vertical="center"/>
    </xf>
    <xf numFmtId="179" fontId="15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176" fontId="15" fillId="0" borderId="0" xfId="1" applyNumberFormat="1" applyFont="1" applyFill="1" applyAlignment="1">
      <alignment vertical="center"/>
    </xf>
    <xf numFmtId="179" fontId="19" fillId="0" borderId="0" xfId="1" applyNumberFormat="1" applyFont="1" applyFill="1" applyAlignment="1">
      <alignment horizontal="right" vertical="center"/>
    </xf>
    <xf numFmtId="179" fontId="15" fillId="0" borderId="0" xfId="1" applyNumberFormat="1" applyFont="1" applyFill="1" applyAlignment="1">
      <alignment horizontal="left" vertical="center"/>
    </xf>
    <xf numFmtId="0" fontId="19" fillId="0" borderId="0" xfId="1" applyFont="1" applyFill="1" applyAlignment="1">
      <alignment horizontal="right" vertical="center"/>
    </xf>
    <xf numFmtId="179" fontId="16" fillId="0" borderId="0" xfId="1" applyNumberFormat="1" applyFont="1" applyFill="1" applyAlignment="1">
      <alignment vertical="center"/>
    </xf>
    <xf numFmtId="0" fontId="15" fillId="0" borderId="0" xfId="1" applyFont="1" applyFill="1">
      <alignment vertical="center"/>
    </xf>
    <xf numFmtId="179" fontId="15" fillId="0" borderId="0" xfId="1" applyNumberFormat="1" applyFont="1" applyFill="1">
      <alignment vertical="center"/>
    </xf>
    <xf numFmtId="179" fontId="15" fillId="0" borderId="0" xfId="1" applyNumberFormat="1" applyFont="1" applyFill="1" applyBorder="1">
      <alignment vertical="center"/>
    </xf>
    <xf numFmtId="179" fontId="15" fillId="0" borderId="5" xfId="1" applyNumberFormat="1" applyFont="1" applyFill="1" applyBorder="1">
      <alignment vertical="center"/>
    </xf>
    <xf numFmtId="179" fontId="15" fillId="0" borderId="8" xfId="1" applyNumberFormat="1" applyFont="1" applyFill="1" applyBorder="1">
      <alignment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1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center"/>
    </xf>
    <xf numFmtId="183" fontId="18" fillId="0" borderId="0" xfId="2" applyNumberFormat="1" applyFont="1" applyFill="1" applyBorder="1" applyAlignment="1">
      <alignment vertical="center"/>
    </xf>
    <xf numFmtId="41" fontId="18" fillId="0" borderId="0" xfId="0" applyNumberFormat="1" applyFont="1" applyFill="1" applyBorder="1" applyAlignment="1">
      <alignment vertical="center"/>
    </xf>
    <xf numFmtId="41" fontId="15" fillId="0" borderId="0" xfId="1" applyNumberFormat="1" applyFont="1" applyFill="1" applyAlignment="1">
      <alignment vertical="center" wrapText="1"/>
    </xf>
    <xf numFmtId="41" fontId="15" fillId="0" borderId="0" xfId="3" applyNumberFormat="1" applyFont="1" applyFill="1" applyBorder="1" applyAlignment="1">
      <alignment horizontal="right" vertical="center"/>
    </xf>
    <xf numFmtId="41" fontId="18" fillId="0" borderId="0" xfId="0" applyNumberFormat="1" applyFont="1" applyFill="1" applyAlignment="1">
      <alignment vertical="center"/>
    </xf>
    <xf numFmtId="41" fontId="15" fillId="0" borderId="0" xfId="1" applyNumberFormat="1" applyFont="1" applyFill="1" applyBorder="1" applyAlignment="1">
      <alignment vertical="center" wrapText="1"/>
    </xf>
    <xf numFmtId="41" fontId="15" fillId="0" borderId="0" xfId="3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vertical="center"/>
    </xf>
    <xf numFmtId="41" fontId="15" fillId="0" borderId="0" xfId="1" applyNumberFormat="1" applyFont="1" applyFill="1" applyAlignment="1">
      <alignment vertical="center"/>
    </xf>
    <xf numFmtId="41" fontId="17" fillId="0" borderId="5" xfId="1" applyNumberFormat="1" applyFont="1" applyFill="1" applyBorder="1" applyAlignment="1">
      <alignment vertical="center" wrapText="1"/>
    </xf>
    <xf numFmtId="41" fontId="17" fillId="0" borderId="0" xfId="1" applyNumberFormat="1" applyFont="1" applyFill="1" applyBorder="1" applyAlignment="1">
      <alignment vertical="center" wrapText="1"/>
    </xf>
    <xf numFmtId="41" fontId="15" fillId="0" borderId="5" xfId="3" applyNumberFormat="1" applyFont="1" applyFill="1" applyBorder="1" applyAlignment="1">
      <alignment horizontal="right" vertical="center"/>
    </xf>
    <xf numFmtId="41" fontId="17" fillId="0" borderId="0" xfId="1" applyNumberFormat="1" applyFont="1" applyFill="1" applyAlignment="1">
      <alignment vertical="center" wrapText="1"/>
    </xf>
    <xf numFmtId="41" fontId="18" fillId="0" borderId="0" xfId="0" applyNumberFormat="1" applyFont="1" applyFill="1"/>
    <xf numFmtId="41" fontId="15" fillId="0" borderId="4" xfId="1" applyNumberFormat="1" applyFont="1" applyFill="1" applyBorder="1" applyAlignment="1">
      <alignment vertical="center" wrapText="1"/>
    </xf>
    <xf numFmtId="41" fontId="17" fillId="0" borderId="0" xfId="1" applyNumberFormat="1" applyFont="1" applyFill="1" applyAlignment="1">
      <alignment vertical="center"/>
    </xf>
    <xf numFmtId="41" fontId="17" fillId="0" borderId="0" xfId="1" applyNumberFormat="1" applyFont="1" applyFill="1" applyBorder="1" applyAlignment="1">
      <alignment vertical="center"/>
    </xf>
    <xf numFmtId="41" fontId="17" fillId="0" borderId="8" xfId="1" applyNumberFormat="1" applyFont="1" applyFill="1" applyBorder="1" applyAlignment="1">
      <alignment horizontal="center" vertical="center" wrapText="1"/>
    </xf>
    <xf numFmtId="41" fontId="17" fillId="0" borderId="0" xfId="1" applyNumberFormat="1" applyFont="1" applyFill="1" applyAlignment="1">
      <alignment horizontal="center" vertical="center" wrapText="1"/>
    </xf>
    <xf numFmtId="41" fontId="15" fillId="0" borderId="8" xfId="3" applyNumberFormat="1" applyFont="1" applyFill="1" applyBorder="1" applyAlignment="1">
      <alignment horizontal="right" vertical="center"/>
    </xf>
    <xf numFmtId="0" fontId="19" fillId="0" borderId="0" xfId="1" applyFont="1" applyFill="1" applyAlignment="1">
      <alignment vertical="center"/>
    </xf>
    <xf numFmtId="41" fontId="15" fillId="0" borderId="5" xfId="1" applyNumberFormat="1" applyFont="1" applyFill="1" applyBorder="1" applyAlignment="1">
      <alignment vertical="center" wrapText="1"/>
    </xf>
    <xf numFmtId="41" fontId="17" fillId="0" borderId="8" xfId="1" applyNumberFormat="1" applyFont="1" applyFill="1" applyBorder="1" applyAlignment="1">
      <alignment vertical="center" wrapText="1"/>
    </xf>
    <xf numFmtId="41" fontId="17" fillId="0" borderId="4" xfId="1" applyNumberFormat="1" applyFont="1" applyFill="1" applyBorder="1" applyAlignment="1">
      <alignment vertical="center" wrapText="1"/>
    </xf>
    <xf numFmtId="41" fontId="18" fillId="0" borderId="0" xfId="2" applyNumberFormat="1" applyFont="1" applyFill="1" applyAlignment="1">
      <alignment vertical="center"/>
    </xf>
    <xf numFmtId="41" fontId="15" fillId="0" borderId="8" xfId="1" applyNumberFormat="1" applyFont="1" applyFill="1" applyBorder="1" applyAlignment="1">
      <alignment vertical="center" wrapText="1"/>
    </xf>
    <xf numFmtId="41" fontId="17" fillId="0" borderId="4" xfId="3" applyNumberFormat="1" applyFont="1" applyFill="1" applyBorder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2" fontId="19" fillId="0" borderId="0" xfId="1" applyNumberFormat="1" applyFont="1" applyFill="1" applyAlignment="1">
      <alignment vertical="center"/>
    </xf>
    <xf numFmtId="39" fontId="7" fillId="0" borderId="0" xfId="1" applyNumberFormat="1" applyFont="1" applyFill="1" applyBorder="1" applyAlignment="1">
      <alignment vertical="center" wrapText="1"/>
    </xf>
    <xf numFmtId="179" fontId="6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79" fontId="7" fillId="0" borderId="3" xfId="1" applyNumberFormat="1" applyFont="1" applyFill="1" applyBorder="1" applyAlignment="1">
      <alignment horizontal="center" vertical="center" wrapText="1"/>
    </xf>
    <xf numFmtId="41" fontId="7" fillId="0" borderId="0" xfId="1" applyNumberFormat="1" applyFont="1" applyFill="1" applyBorder="1" applyAlignment="1">
      <alignment vertical="center" wrapText="1"/>
    </xf>
    <xf numFmtId="41" fontId="10" fillId="0" borderId="5" xfId="1" applyNumberFormat="1" applyFont="1" applyFill="1" applyBorder="1" applyAlignment="1">
      <alignment vertical="center" wrapText="1"/>
    </xf>
    <xf numFmtId="41" fontId="10" fillId="0" borderId="0" xfId="1" applyNumberFormat="1" applyFont="1" applyFill="1" applyBorder="1" applyAlignment="1">
      <alignment vertical="center" wrapText="1"/>
    </xf>
    <xf numFmtId="41" fontId="10" fillId="0" borderId="6" xfId="1" applyNumberFormat="1" applyFont="1" applyFill="1" applyBorder="1" applyAlignment="1">
      <alignment vertical="center" wrapText="1"/>
    </xf>
    <xf numFmtId="183" fontId="7" fillId="0" borderId="0" xfId="1" applyNumberFormat="1" applyFont="1" applyFill="1" applyBorder="1" applyAlignment="1">
      <alignment vertical="center" wrapText="1"/>
    </xf>
    <xf numFmtId="183" fontId="7" fillId="0" borderId="4" xfId="1" applyNumberFormat="1" applyFont="1" applyFill="1" applyBorder="1" applyAlignment="1">
      <alignment vertical="center" wrapText="1"/>
    </xf>
    <xf numFmtId="41" fontId="7" fillId="0" borderId="0" xfId="1" applyNumberFormat="1" applyFont="1" applyFill="1" applyBorder="1" applyAlignment="1">
      <alignment vertical="center"/>
    </xf>
    <xf numFmtId="41" fontId="7" fillId="0" borderId="5" xfId="1" applyNumberFormat="1" applyFont="1" applyFill="1" applyBorder="1" applyAlignment="1">
      <alignment vertical="center" wrapText="1"/>
    </xf>
    <xf numFmtId="183" fontId="10" fillId="0" borderId="5" xfId="1" applyNumberFormat="1" applyFont="1" applyFill="1" applyBorder="1" applyAlignment="1">
      <alignment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1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center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CCFF"/>
    <pageSetUpPr fitToPage="1"/>
  </sheetPr>
  <dimension ref="A1:AF102"/>
  <sheetViews>
    <sheetView tabSelected="1" topLeftCell="B1" zoomScale="90" zoomScaleNormal="90" workbookViewId="0">
      <selection activeCell="D35" sqref="D35"/>
    </sheetView>
  </sheetViews>
  <sheetFormatPr defaultColWidth="10.28515625" defaultRowHeight="15" customHeight="1"/>
  <cols>
    <col min="1" max="1" width="9.85546875" style="97" hidden="1" customWidth="1"/>
    <col min="2" max="2" width="49.140625" style="56" bestFit="1" customWidth="1"/>
    <col min="3" max="3" width="2.5703125" style="56" customWidth="1"/>
    <col min="4" max="4" width="20.28515625" style="56" customWidth="1"/>
    <col min="5" max="5" width="2.5703125" style="56" customWidth="1"/>
    <col min="6" max="6" width="10.85546875" style="56" bestFit="1" customWidth="1"/>
    <col min="7" max="7" width="2.5703125" style="56" customWidth="1"/>
    <col min="8" max="8" width="19.5703125" style="56" customWidth="1"/>
    <col min="9" max="9" width="2.5703125" style="56" customWidth="1"/>
    <col min="10" max="10" width="10.42578125" style="56" customWidth="1"/>
    <col min="11" max="11" width="2.5703125" style="56" customWidth="1"/>
    <col min="12" max="12" width="19.5703125" style="56" customWidth="1"/>
    <col min="13" max="13" width="2.5703125" style="56" customWidth="1"/>
    <col min="14" max="14" width="9.28515625" style="56" customWidth="1"/>
    <col min="15" max="15" width="2.5703125" style="56" customWidth="1"/>
    <col min="16" max="16" width="9.85546875" style="57" hidden="1" customWidth="1"/>
    <col min="17" max="17" width="23.28515625" style="56" bestFit="1" customWidth="1"/>
    <col min="18" max="18" width="2.5703125" style="56" customWidth="1"/>
    <col min="19" max="19" width="20.140625" style="56" customWidth="1"/>
    <col min="20" max="20" width="2.5703125" style="56" customWidth="1"/>
    <col min="21" max="21" width="16.140625" style="56" customWidth="1"/>
    <col min="22" max="22" width="2.28515625" style="56" customWidth="1"/>
    <col min="23" max="23" width="20.140625" style="56" customWidth="1"/>
    <col min="24" max="24" width="1.42578125" style="56" customWidth="1"/>
    <col min="25" max="25" width="16.140625" style="56" customWidth="1"/>
    <col min="26" max="26" width="2.5703125" style="56" customWidth="1"/>
    <col min="27" max="27" width="20.140625" style="56" customWidth="1"/>
    <col min="28" max="28" width="2.5703125" style="56" customWidth="1"/>
    <col min="29" max="29" width="10.7109375" style="56" customWidth="1"/>
    <col min="30" max="30" width="2.5703125" style="56" customWidth="1"/>
    <col min="31" max="31" width="12.28515625" style="122" bestFit="1" customWidth="1"/>
    <col min="32" max="32" width="13.7109375" style="56" bestFit="1" customWidth="1"/>
    <col min="33" max="16384" width="10.28515625" style="56"/>
  </cols>
  <sheetData>
    <row r="1" spans="1:30" ht="15" customHeight="1">
      <c r="B1" s="146" t="s">
        <v>88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ht="15" customHeight="1">
      <c r="B2" s="146" t="s">
        <v>89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ht="15" customHeight="1">
      <c r="B3" s="147" t="s">
        <v>90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</row>
    <row r="5" spans="1:30" ht="15" customHeight="1" thickBot="1">
      <c r="B5" s="58"/>
      <c r="C5" s="59"/>
      <c r="D5" s="148" t="s">
        <v>170</v>
      </c>
      <c r="E5" s="148"/>
      <c r="F5" s="148"/>
      <c r="G5" s="59"/>
      <c r="H5" s="148" t="s">
        <v>91</v>
      </c>
      <c r="I5" s="148"/>
      <c r="J5" s="148"/>
      <c r="K5" s="59"/>
      <c r="L5" s="148" t="s">
        <v>171</v>
      </c>
      <c r="M5" s="148"/>
      <c r="N5" s="148"/>
      <c r="O5" s="59"/>
      <c r="P5" s="60"/>
      <c r="Q5" s="59"/>
      <c r="R5" s="59"/>
      <c r="S5" s="148" t="str">
        <f>D5</f>
        <v>108年6月30日</v>
      </c>
      <c r="T5" s="148"/>
      <c r="U5" s="148"/>
      <c r="V5" s="61"/>
      <c r="W5" s="148" t="str">
        <f>H5</f>
        <v>107年12月31日</v>
      </c>
      <c r="X5" s="148"/>
      <c r="Y5" s="148"/>
      <c r="Z5" s="59"/>
      <c r="AA5" s="148" t="str">
        <f>L5</f>
        <v>107年6月30日</v>
      </c>
      <c r="AB5" s="148"/>
      <c r="AC5" s="148"/>
      <c r="AD5" s="62"/>
    </row>
    <row r="6" spans="1:30" ht="15" customHeight="1" thickBot="1">
      <c r="A6" s="63" t="s">
        <v>92</v>
      </c>
      <c r="B6" s="64" t="s">
        <v>93</v>
      </c>
      <c r="C6" s="59"/>
      <c r="D6" s="99" t="s">
        <v>94</v>
      </c>
      <c r="E6" s="65"/>
      <c r="F6" s="66" t="s">
        <v>95</v>
      </c>
      <c r="G6" s="59"/>
      <c r="H6" s="99" t="s">
        <v>94</v>
      </c>
      <c r="I6" s="65"/>
      <c r="J6" s="66" t="s">
        <v>95</v>
      </c>
      <c r="K6" s="59"/>
      <c r="L6" s="99" t="s">
        <v>94</v>
      </c>
      <c r="M6" s="65"/>
      <c r="N6" s="66" t="s">
        <v>95</v>
      </c>
      <c r="O6" s="59"/>
      <c r="P6" s="60" t="s">
        <v>96</v>
      </c>
      <c r="Q6" s="64" t="s">
        <v>97</v>
      </c>
      <c r="R6" s="59"/>
      <c r="S6" s="99" t="s">
        <v>94</v>
      </c>
      <c r="T6" s="65"/>
      <c r="U6" s="66" t="s">
        <v>95</v>
      </c>
      <c r="V6" s="61"/>
      <c r="W6" s="99" t="s">
        <v>94</v>
      </c>
      <c r="X6" s="65"/>
      <c r="Y6" s="66" t="s">
        <v>95</v>
      </c>
      <c r="Z6" s="59"/>
      <c r="AA6" s="99" t="s">
        <v>94</v>
      </c>
      <c r="AB6" s="65"/>
      <c r="AC6" s="66" t="s">
        <v>95</v>
      </c>
      <c r="AD6" s="67"/>
    </row>
    <row r="7" spans="1:30" ht="15" customHeight="1">
      <c r="B7" s="68" t="s">
        <v>98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Q7" s="68" t="s">
        <v>99</v>
      </c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</row>
    <row r="8" spans="1:30" ht="15" customHeight="1">
      <c r="A8" s="97" t="s">
        <v>14</v>
      </c>
      <c r="B8" s="70" t="s">
        <v>100</v>
      </c>
      <c r="C8" s="69"/>
      <c r="D8" s="103">
        <v>24398084</v>
      </c>
      <c r="E8" s="104"/>
      <c r="F8" s="105">
        <f>ROUND(D8/$D$44*100,0)</f>
        <v>3</v>
      </c>
      <c r="G8" s="104"/>
      <c r="H8" s="103">
        <v>34765709</v>
      </c>
      <c r="I8" s="104"/>
      <c r="J8" s="105">
        <f>ROUND(H8/$H$44*100,0)</f>
        <v>5</v>
      </c>
      <c r="K8" s="104"/>
      <c r="L8" s="106">
        <v>141544641</v>
      </c>
      <c r="M8" s="104"/>
      <c r="N8" s="105">
        <f>ROUND(L8/$L$44*100,0)</f>
        <v>20</v>
      </c>
      <c r="O8" s="69"/>
      <c r="P8" s="57" t="s">
        <v>69</v>
      </c>
      <c r="Q8" s="70" t="s">
        <v>101</v>
      </c>
      <c r="R8" s="69"/>
      <c r="S8" s="104">
        <v>10508642</v>
      </c>
      <c r="T8" s="104"/>
      <c r="U8" s="104">
        <f>ROUND(S8/$S$44*100,0)</f>
        <v>1</v>
      </c>
      <c r="V8" s="104"/>
      <c r="W8" s="104">
        <v>0</v>
      </c>
      <c r="X8" s="104"/>
      <c r="Y8" s="104">
        <f>ROUND(W8/$W$44*100,0)</f>
        <v>0</v>
      </c>
      <c r="Z8" s="104"/>
      <c r="AA8" s="104">
        <v>0</v>
      </c>
      <c r="AB8" s="104"/>
      <c r="AC8" s="104">
        <f>ROUND(AA8/$AA$44*100,0)</f>
        <v>0</v>
      </c>
      <c r="AD8" s="69"/>
    </row>
    <row r="9" spans="1:30" ht="15" customHeight="1">
      <c r="A9" s="97">
        <v>1310</v>
      </c>
      <c r="B9" s="70" t="s">
        <v>102</v>
      </c>
      <c r="C9" s="69"/>
      <c r="D9" s="107">
        <v>56017440</v>
      </c>
      <c r="E9" s="104"/>
      <c r="F9" s="105">
        <f>ROUND(D9/$D$44*100,0)+1</f>
        <v>8</v>
      </c>
      <c r="G9" s="104"/>
      <c r="H9" s="107">
        <v>45020413</v>
      </c>
      <c r="I9" s="104"/>
      <c r="J9" s="105">
        <f t="shared" ref="J9:J14" si="0">ROUND(H9/$H$44*100,0)</f>
        <v>6</v>
      </c>
      <c r="K9" s="104"/>
      <c r="L9" s="106">
        <v>60194143</v>
      </c>
      <c r="M9" s="104"/>
      <c r="N9" s="105">
        <f t="shared" ref="N9:N14" si="1">ROUND(L9/$L$44*100,0)</f>
        <v>9</v>
      </c>
      <c r="O9" s="69"/>
      <c r="P9" s="57" t="s">
        <v>67</v>
      </c>
      <c r="Q9" s="70" t="s">
        <v>103</v>
      </c>
      <c r="R9" s="69"/>
      <c r="S9" s="109">
        <f>SUM(S50:S52)</f>
        <v>27786251</v>
      </c>
      <c r="T9" s="104"/>
      <c r="U9" s="104">
        <f t="shared" ref="U9:U11" si="2">ROUND(S9/$S$44*100,0)</f>
        <v>4</v>
      </c>
      <c r="V9" s="105"/>
      <c r="W9" s="104">
        <v>33050908</v>
      </c>
      <c r="X9" s="104"/>
      <c r="Y9" s="104">
        <f t="shared" ref="Y9:Y11" si="3">ROUND(W9/$W$44*100,0)</f>
        <v>5</v>
      </c>
      <c r="Z9" s="104"/>
      <c r="AA9" s="104">
        <v>24817715</v>
      </c>
      <c r="AB9" s="104"/>
      <c r="AC9" s="105">
        <f t="shared" ref="AC9:AC11" si="4">ROUND(AA9/$AA$44*100,0)</f>
        <v>4</v>
      </c>
      <c r="AD9" s="69"/>
    </row>
    <row r="10" spans="1:30" ht="15" customHeight="1">
      <c r="A10" s="97" t="s">
        <v>15</v>
      </c>
      <c r="B10" s="70" t="s">
        <v>104</v>
      </c>
      <c r="C10" s="69"/>
      <c r="D10" s="107">
        <v>440500000</v>
      </c>
      <c r="E10" s="104"/>
      <c r="F10" s="105">
        <f t="shared" ref="F10:F14" si="5">ROUND(D10/$D$44*100,0)</f>
        <v>59</v>
      </c>
      <c r="G10" s="104"/>
      <c r="H10" s="107">
        <v>450500000</v>
      </c>
      <c r="I10" s="104"/>
      <c r="J10" s="105">
        <f t="shared" si="0"/>
        <v>64</v>
      </c>
      <c r="K10" s="104"/>
      <c r="L10" s="106">
        <v>315200000</v>
      </c>
      <c r="M10" s="104"/>
      <c r="N10" s="105">
        <f t="shared" si="1"/>
        <v>45</v>
      </c>
      <c r="O10" s="69"/>
      <c r="P10" s="57">
        <v>2160</v>
      </c>
      <c r="Q10" s="70" t="s">
        <v>105</v>
      </c>
      <c r="R10" s="69"/>
      <c r="S10" s="107">
        <v>0</v>
      </c>
      <c r="T10" s="104"/>
      <c r="U10" s="104">
        <f t="shared" si="2"/>
        <v>0</v>
      </c>
      <c r="V10" s="105"/>
      <c r="W10" s="107">
        <v>0</v>
      </c>
      <c r="X10" s="104"/>
      <c r="Y10" s="104">
        <f t="shared" si="3"/>
        <v>0</v>
      </c>
      <c r="Z10" s="104"/>
      <c r="AA10" s="107">
        <v>0</v>
      </c>
      <c r="AB10" s="104"/>
      <c r="AC10" s="105">
        <f t="shared" si="4"/>
        <v>0</v>
      </c>
      <c r="AD10" s="69"/>
    </row>
    <row r="11" spans="1:30" ht="15" customHeight="1">
      <c r="A11" s="97" t="s">
        <v>16</v>
      </c>
      <c r="B11" s="70" t="s">
        <v>106</v>
      </c>
      <c r="C11" s="69"/>
      <c r="D11" s="107">
        <v>17088630</v>
      </c>
      <c r="E11" s="104"/>
      <c r="F11" s="105">
        <f t="shared" si="5"/>
        <v>2</v>
      </c>
      <c r="G11" s="104"/>
      <c r="H11" s="107">
        <v>16205900</v>
      </c>
      <c r="I11" s="104"/>
      <c r="J11" s="105">
        <f t="shared" si="0"/>
        <v>2</v>
      </c>
      <c r="K11" s="104"/>
      <c r="L11" s="106">
        <v>19158010</v>
      </c>
      <c r="M11" s="104"/>
      <c r="N11" s="105">
        <f t="shared" si="1"/>
        <v>3</v>
      </c>
      <c r="O11" s="69"/>
      <c r="P11" s="57" t="s">
        <v>68</v>
      </c>
      <c r="Q11" s="70" t="s">
        <v>107</v>
      </c>
      <c r="R11" s="69"/>
      <c r="S11" s="109">
        <f>SUM(S55:S56)</f>
        <v>11420450</v>
      </c>
      <c r="T11" s="107"/>
      <c r="U11" s="104">
        <f t="shared" si="2"/>
        <v>2</v>
      </c>
      <c r="V11" s="105"/>
      <c r="W11" s="107">
        <v>17104534</v>
      </c>
      <c r="X11" s="107"/>
      <c r="Y11" s="104">
        <f t="shared" si="3"/>
        <v>2</v>
      </c>
      <c r="Z11" s="107"/>
      <c r="AA11" s="107">
        <v>17229534</v>
      </c>
      <c r="AB11" s="107"/>
      <c r="AC11" s="105">
        <f t="shared" si="4"/>
        <v>2</v>
      </c>
      <c r="AD11" s="69"/>
    </row>
    <row r="12" spans="1:30" ht="15" customHeight="1">
      <c r="A12" s="97" t="s">
        <v>16</v>
      </c>
      <c r="B12" s="70" t="s">
        <v>108</v>
      </c>
      <c r="C12" s="69"/>
      <c r="D12" s="104">
        <v>716800</v>
      </c>
      <c r="E12" s="104"/>
      <c r="F12" s="108">
        <f t="shared" si="5"/>
        <v>0</v>
      </c>
      <c r="G12" s="104"/>
      <c r="H12" s="104">
        <v>448000</v>
      </c>
      <c r="I12" s="104"/>
      <c r="J12" s="105">
        <f t="shared" si="0"/>
        <v>0</v>
      </c>
      <c r="K12" s="104"/>
      <c r="L12" s="106">
        <v>896000</v>
      </c>
      <c r="M12" s="104"/>
      <c r="N12" s="105">
        <f t="shared" si="1"/>
        <v>0</v>
      </c>
      <c r="O12" s="69"/>
      <c r="Q12" s="70"/>
      <c r="R12" s="69"/>
      <c r="S12" s="105"/>
      <c r="T12" s="107"/>
      <c r="U12" s="104"/>
      <c r="V12" s="105"/>
      <c r="W12" s="107"/>
      <c r="X12" s="107"/>
      <c r="Y12" s="105"/>
      <c r="Z12" s="107"/>
      <c r="AA12" s="107"/>
      <c r="AB12" s="107"/>
      <c r="AC12" s="105"/>
      <c r="AD12" s="69"/>
    </row>
    <row r="13" spans="1:30" ht="15" customHeight="1">
      <c r="A13" s="97" t="s">
        <v>17</v>
      </c>
      <c r="B13" s="70" t="s">
        <v>109</v>
      </c>
      <c r="C13" s="69"/>
      <c r="D13" s="104">
        <v>199147</v>
      </c>
      <c r="E13" s="104"/>
      <c r="F13" s="108">
        <f t="shared" si="5"/>
        <v>0</v>
      </c>
      <c r="G13" s="104"/>
      <c r="H13" s="104">
        <v>174291</v>
      </c>
      <c r="I13" s="104"/>
      <c r="J13" s="105">
        <f t="shared" si="0"/>
        <v>0</v>
      </c>
      <c r="K13" s="104"/>
      <c r="L13" s="104">
        <v>91513</v>
      </c>
      <c r="M13" s="104"/>
      <c r="N13" s="105">
        <f t="shared" si="1"/>
        <v>0</v>
      </c>
      <c r="O13" s="69"/>
      <c r="Q13" s="68" t="s">
        <v>110</v>
      </c>
      <c r="R13" s="69"/>
      <c r="S13" s="111">
        <f>SUM(S8:S12)</f>
        <v>49715343</v>
      </c>
      <c r="T13" s="114"/>
      <c r="U13" s="123">
        <f>ROUND(S13/$S$44*100,0)</f>
        <v>7</v>
      </c>
      <c r="V13" s="112"/>
      <c r="W13" s="111">
        <f>SUM(W8:W12)</f>
        <v>50155442</v>
      </c>
      <c r="X13" s="114"/>
      <c r="Y13" s="123">
        <f>ROUND(W13/$W$44*100,0)</f>
        <v>7</v>
      </c>
      <c r="Z13" s="114"/>
      <c r="AA13" s="111">
        <f>SUM(AA8:AA12)</f>
        <v>42047249</v>
      </c>
      <c r="AB13" s="104"/>
      <c r="AC13" s="113">
        <f>ROUND(AA13/$AA$44*100,0)</f>
        <v>6</v>
      </c>
      <c r="AD13" s="69"/>
    </row>
    <row r="14" spans="1:30" ht="15" customHeight="1">
      <c r="A14" s="97" t="s">
        <v>66</v>
      </c>
      <c r="B14" s="70" t="s">
        <v>111</v>
      </c>
      <c r="C14" s="69"/>
      <c r="D14" s="109">
        <f>SUM(D50:D52)</f>
        <v>31230662</v>
      </c>
      <c r="E14" s="107"/>
      <c r="F14" s="105">
        <f t="shared" si="5"/>
        <v>4</v>
      </c>
      <c r="G14" s="104"/>
      <c r="H14" s="107">
        <v>32315139</v>
      </c>
      <c r="I14" s="104"/>
      <c r="J14" s="105">
        <f t="shared" si="0"/>
        <v>5</v>
      </c>
      <c r="K14" s="104"/>
      <c r="L14" s="107">
        <v>35318686</v>
      </c>
      <c r="M14" s="107"/>
      <c r="N14" s="105">
        <f t="shared" si="1"/>
        <v>5</v>
      </c>
      <c r="O14" s="69"/>
      <c r="S14" s="110"/>
      <c r="T14" s="110"/>
      <c r="U14" s="109"/>
      <c r="V14" s="110"/>
      <c r="W14" s="110"/>
      <c r="X14" s="110"/>
      <c r="Y14" s="109"/>
      <c r="Z14" s="110"/>
      <c r="AA14" s="110"/>
      <c r="AB14" s="110"/>
      <c r="AC14" s="109"/>
      <c r="AD14" s="69"/>
    </row>
    <row r="15" spans="1:30" ht="15" customHeight="1">
      <c r="D15" s="110"/>
      <c r="E15" s="110"/>
      <c r="F15" s="109"/>
      <c r="G15" s="110"/>
      <c r="H15" s="110"/>
      <c r="I15" s="110"/>
      <c r="J15" s="109"/>
      <c r="K15" s="110"/>
      <c r="L15" s="110"/>
      <c r="M15" s="110"/>
      <c r="N15" s="110"/>
      <c r="O15" s="69"/>
      <c r="Q15" s="68" t="s">
        <v>112</v>
      </c>
      <c r="R15" s="69"/>
      <c r="S15" s="104"/>
      <c r="T15" s="104"/>
      <c r="U15" s="107"/>
      <c r="V15" s="104"/>
      <c r="W15" s="104"/>
      <c r="X15" s="104"/>
      <c r="Y15" s="107"/>
      <c r="Z15" s="104"/>
      <c r="AA15" s="104"/>
      <c r="AB15" s="104"/>
      <c r="AC15" s="107"/>
      <c r="AD15" s="69"/>
    </row>
    <row r="16" spans="1:30" ht="15" customHeight="1">
      <c r="D16" s="110"/>
      <c r="E16" s="110"/>
      <c r="F16" s="109"/>
      <c r="G16" s="110"/>
      <c r="H16" s="110"/>
      <c r="I16" s="110"/>
      <c r="J16" s="109"/>
      <c r="K16" s="110"/>
      <c r="L16" s="110"/>
      <c r="M16" s="110"/>
      <c r="N16" s="109"/>
      <c r="O16" s="69"/>
      <c r="P16" s="57" t="s">
        <v>70</v>
      </c>
      <c r="Q16" s="70" t="s">
        <v>113</v>
      </c>
      <c r="R16" s="69"/>
      <c r="S16" s="104">
        <v>43268481</v>
      </c>
      <c r="T16" s="104"/>
      <c r="U16" s="104">
        <f t="shared" ref="U16:U17" si="6">ROUND(S16/$S$44*100,0)</f>
        <v>6</v>
      </c>
      <c r="V16" s="104"/>
      <c r="W16" s="104">
        <v>0</v>
      </c>
      <c r="X16" s="104"/>
      <c r="Y16" s="104">
        <f t="shared" ref="Y16:Y18" si="7">ROUND(W16/$W$44*100,0)</f>
        <v>0</v>
      </c>
      <c r="Z16" s="104"/>
      <c r="AA16" s="104">
        <v>0</v>
      </c>
      <c r="AB16" s="104"/>
      <c r="AC16" s="107">
        <f t="shared" ref="AC16:AC18" si="8">ROUND(AA16/$AA$44*100,0)</f>
        <v>0</v>
      </c>
      <c r="AD16" s="69"/>
    </row>
    <row r="17" spans="1:31" ht="15" customHeight="1">
      <c r="D17" s="110"/>
      <c r="E17" s="110"/>
      <c r="F17" s="109"/>
      <c r="G17" s="110"/>
      <c r="H17" s="110"/>
      <c r="I17" s="110"/>
      <c r="J17" s="109"/>
      <c r="K17" s="110"/>
      <c r="L17" s="110"/>
      <c r="M17" s="110"/>
      <c r="N17" s="109"/>
      <c r="P17" s="57" t="s">
        <v>24</v>
      </c>
      <c r="Q17" s="70" t="s">
        <v>114</v>
      </c>
      <c r="R17" s="69"/>
      <c r="S17" s="107">
        <v>12538705</v>
      </c>
      <c r="T17" s="107"/>
      <c r="U17" s="104">
        <f t="shared" si="6"/>
        <v>2</v>
      </c>
      <c r="V17" s="105"/>
      <c r="W17" s="107">
        <v>12394945</v>
      </c>
      <c r="X17" s="107"/>
      <c r="Y17" s="104">
        <f t="shared" si="7"/>
        <v>2</v>
      </c>
      <c r="Z17" s="107"/>
      <c r="AA17" s="107">
        <v>13249456</v>
      </c>
      <c r="AB17" s="107"/>
      <c r="AC17" s="105">
        <f t="shared" si="8"/>
        <v>2</v>
      </c>
      <c r="AD17" s="69"/>
    </row>
    <row r="18" spans="1:31" ht="15" customHeight="1">
      <c r="D18" s="110"/>
      <c r="E18" s="110"/>
      <c r="F18" s="109"/>
      <c r="G18" s="110"/>
      <c r="H18" s="110"/>
      <c r="I18" s="110"/>
      <c r="J18" s="109"/>
      <c r="K18" s="110"/>
      <c r="L18" s="110"/>
      <c r="M18" s="110"/>
      <c r="N18" s="109"/>
      <c r="P18" s="78" t="s">
        <v>25</v>
      </c>
      <c r="Q18" s="70" t="s">
        <v>115</v>
      </c>
      <c r="S18" s="107">
        <v>11599141</v>
      </c>
      <c r="T18" s="104"/>
      <c r="U18" s="104">
        <f>ROUND(S18/$S$44*100,0)-1</f>
        <v>1</v>
      </c>
      <c r="V18" s="105"/>
      <c r="W18" s="107">
        <v>10536364</v>
      </c>
      <c r="X18" s="104"/>
      <c r="Y18" s="104">
        <f t="shared" si="7"/>
        <v>1</v>
      </c>
      <c r="Z18" s="104"/>
      <c r="AA18" s="107">
        <v>18901923</v>
      </c>
      <c r="AB18" s="104"/>
      <c r="AC18" s="105">
        <f t="shared" si="8"/>
        <v>3</v>
      </c>
      <c r="AD18" s="69"/>
    </row>
    <row r="19" spans="1:31" ht="15" customHeight="1">
      <c r="C19" s="69"/>
      <c r="D19" s="104"/>
      <c r="E19" s="104"/>
      <c r="F19" s="107"/>
      <c r="G19" s="104"/>
      <c r="H19" s="104"/>
      <c r="I19" s="104"/>
      <c r="J19" s="107"/>
      <c r="K19" s="104"/>
      <c r="L19" s="104"/>
      <c r="M19" s="104"/>
      <c r="N19" s="107"/>
      <c r="O19" s="69"/>
      <c r="P19" s="78"/>
      <c r="Q19" s="70"/>
      <c r="S19" s="107"/>
      <c r="T19" s="104"/>
      <c r="U19" s="105"/>
      <c r="V19" s="105"/>
      <c r="W19" s="116"/>
      <c r="X19" s="104"/>
      <c r="Y19" s="105"/>
      <c r="Z19" s="104"/>
      <c r="AA19" s="116"/>
      <c r="AB19" s="104"/>
      <c r="AC19" s="105"/>
      <c r="AD19" s="69"/>
    </row>
    <row r="20" spans="1:31" ht="15" customHeight="1">
      <c r="B20" s="68" t="s">
        <v>116</v>
      </c>
      <c r="C20" s="74"/>
      <c r="D20" s="111">
        <f>SUM(D8:D19)</f>
        <v>570150763</v>
      </c>
      <c r="E20" s="112"/>
      <c r="F20" s="113">
        <f>ROUND(D20/$D$44*100,0)</f>
        <v>76</v>
      </c>
      <c r="G20" s="114"/>
      <c r="H20" s="111">
        <f>SUM(H8:H19)</f>
        <v>579429452</v>
      </c>
      <c r="I20" s="112"/>
      <c r="J20" s="123">
        <f>ROUND(H20/$H$44*100,0)</f>
        <v>82</v>
      </c>
      <c r="K20" s="114"/>
      <c r="L20" s="111">
        <f>SUM(L8:L19)</f>
        <v>572402993</v>
      </c>
      <c r="M20" s="112"/>
      <c r="N20" s="113">
        <f>ROUND(L20/$L$44*100,0)</f>
        <v>82</v>
      </c>
      <c r="O20" s="69"/>
      <c r="Q20" s="68" t="s">
        <v>117</v>
      </c>
      <c r="R20" s="69"/>
      <c r="S20" s="111">
        <f>SUM(S16:S19)</f>
        <v>67406327</v>
      </c>
      <c r="T20" s="114"/>
      <c r="U20" s="123">
        <f>ROUND(S20/$S$44*100,0)</f>
        <v>9</v>
      </c>
      <c r="V20" s="112"/>
      <c r="W20" s="111">
        <f>SUM(W16:W19)</f>
        <v>22931309</v>
      </c>
      <c r="X20" s="114"/>
      <c r="Y20" s="123">
        <f>ROUND(W20/$W$44*100,0)</f>
        <v>3</v>
      </c>
      <c r="Z20" s="114"/>
      <c r="AA20" s="111">
        <f>SUM(AA16:AA19)</f>
        <v>32151379</v>
      </c>
      <c r="AB20" s="114"/>
      <c r="AC20" s="111">
        <f>ROUND(AA20/$AA$44*100,0)</f>
        <v>5</v>
      </c>
      <c r="AD20" s="69"/>
    </row>
    <row r="21" spans="1:31" ht="15" customHeight="1">
      <c r="D21" s="110"/>
      <c r="E21" s="110"/>
      <c r="F21" s="109"/>
      <c r="G21" s="110"/>
      <c r="H21" s="110"/>
      <c r="I21" s="110"/>
      <c r="J21" s="109"/>
      <c r="K21" s="110"/>
      <c r="L21" s="110"/>
      <c r="M21" s="110"/>
      <c r="N21" s="109"/>
      <c r="Q21" s="70"/>
      <c r="R21" s="69"/>
      <c r="S21" s="114"/>
      <c r="T21" s="114"/>
      <c r="U21" s="112"/>
      <c r="V21" s="114"/>
      <c r="W21" s="114"/>
      <c r="X21" s="114"/>
      <c r="Y21" s="112"/>
      <c r="Z21" s="114"/>
      <c r="AA21" s="114"/>
      <c r="AB21" s="114"/>
      <c r="AC21" s="112"/>
      <c r="AD21" s="69"/>
    </row>
    <row r="22" spans="1:31" ht="15" customHeight="1">
      <c r="A22" s="56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Q22" s="68" t="s">
        <v>118</v>
      </c>
      <c r="R22" s="69"/>
      <c r="S22" s="125">
        <f>SUM(S13,S20)</f>
        <v>117121670</v>
      </c>
      <c r="T22" s="114"/>
      <c r="U22" s="116">
        <f>ROUND(S22/$S$44*100,0)</f>
        <v>16</v>
      </c>
      <c r="V22" s="112"/>
      <c r="W22" s="125">
        <f>SUM(W13,W20)</f>
        <v>73086751</v>
      </c>
      <c r="X22" s="114"/>
      <c r="Y22" s="116">
        <f>ROUND(W22/$W$44*100,0)</f>
        <v>10</v>
      </c>
      <c r="Z22" s="114"/>
      <c r="AA22" s="125">
        <f>SUM(AA13,AA20)</f>
        <v>74198628</v>
      </c>
      <c r="AB22" s="114"/>
      <c r="AC22" s="128">
        <f>ROUND(AA22/$AA$44*100,0)</f>
        <v>11</v>
      </c>
      <c r="AD22" s="69"/>
    </row>
    <row r="23" spans="1:31" ht="15" customHeight="1">
      <c r="A23" s="56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Q23" s="70"/>
      <c r="R23" s="69"/>
      <c r="S23" s="104"/>
      <c r="T23" s="104"/>
      <c r="U23" s="107"/>
      <c r="V23" s="104"/>
      <c r="W23" s="104"/>
      <c r="X23" s="104"/>
      <c r="Y23" s="107"/>
      <c r="Z23" s="104"/>
      <c r="AA23" s="104"/>
      <c r="AB23" s="104"/>
      <c r="AC23" s="107"/>
      <c r="AD23" s="69"/>
    </row>
    <row r="24" spans="1:31" ht="15" customHeight="1">
      <c r="B24" s="68" t="s">
        <v>119</v>
      </c>
      <c r="D24" s="110"/>
      <c r="E24" s="110"/>
      <c r="F24" s="109"/>
      <c r="G24" s="110"/>
      <c r="H24" s="110"/>
      <c r="I24" s="110"/>
      <c r="J24" s="109"/>
      <c r="K24" s="110"/>
      <c r="L24" s="110"/>
      <c r="M24" s="110"/>
      <c r="N24" s="109"/>
      <c r="Q24" s="68" t="s">
        <v>120</v>
      </c>
      <c r="R24" s="69"/>
      <c r="S24" s="104"/>
      <c r="T24" s="104"/>
      <c r="U24" s="107"/>
      <c r="V24" s="104"/>
      <c r="W24" s="104"/>
      <c r="X24" s="104"/>
      <c r="Y24" s="107"/>
      <c r="Z24" s="104"/>
      <c r="AA24" s="104"/>
      <c r="AB24" s="104"/>
      <c r="AC24" s="107"/>
      <c r="AD24" s="69"/>
      <c r="AE24" s="129"/>
    </row>
    <row r="25" spans="1:31" ht="15" customHeight="1">
      <c r="A25" s="97">
        <v>1330</v>
      </c>
      <c r="B25" s="70" t="s">
        <v>121</v>
      </c>
      <c r="D25" s="115">
        <v>2879553</v>
      </c>
      <c r="E25" s="110"/>
      <c r="F25" s="105">
        <f>ROUND(D25/$D$44*100,0)+1</f>
        <v>1</v>
      </c>
      <c r="G25" s="110"/>
      <c r="H25" s="115">
        <v>2784274</v>
      </c>
      <c r="I25" s="110"/>
      <c r="J25" s="105">
        <f>ROUND(H25/$H$44*100,0)+1</f>
        <v>1</v>
      </c>
      <c r="K25" s="110"/>
      <c r="L25" s="110">
        <v>2906020</v>
      </c>
      <c r="M25" s="110"/>
      <c r="N25" s="105">
        <f>ROUND(L25/$L$44*100,0)+1</f>
        <v>1</v>
      </c>
      <c r="Q25" s="70"/>
      <c r="R25" s="69"/>
      <c r="S25" s="104"/>
      <c r="T25" s="104"/>
      <c r="U25" s="107"/>
      <c r="V25" s="104"/>
      <c r="W25" s="104"/>
      <c r="X25" s="104"/>
      <c r="Y25" s="107"/>
      <c r="Z25" s="104"/>
      <c r="AA25" s="104"/>
      <c r="AB25" s="104"/>
      <c r="AC25" s="107"/>
      <c r="AD25" s="69"/>
      <c r="AE25" s="129"/>
    </row>
    <row r="26" spans="1:31" ht="15" customHeight="1">
      <c r="B26" s="70"/>
      <c r="D26" s="110"/>
      <c r="E26" s="110"/>
      <c r="F26" s="109"/>
      <c r="G26" s="110"/>
      <c r="H26" s="110"/>
      <c r="I26" s="110"/>
      <c r="J26" s="109"/>
      <c r="K26" s="110"/>
      <c r="L26" s="110"/>
      <c r="M26" s="110"/>
      <c r="N26" s="109"/>
      <c r="O26" s="73"/>
      <c r="P26" s="80" t="s">
        <v>26</v>
      </c>
      <c r="Q26" s="70" t="s">
        <v>122</v>
      </c>
      <c r="R26" s="69"/>
      <c r="S26" s="107">
        <v>400000000</v>
      </c>
      <c r="T26" s="104"/>
      <c r="U26" s="104">
        <f>ROUND(S26/$S$44*100,0)</f>
        <v>53</v>
      </c>
      <c r="V26" s="105"/>
      <c r="W26" s="107">
        <v>400000000</v>
      </c>
      <c r="X26" s="104"/>
      <c r="Y26" s="104">
        <f>ROUND(W26/$W$44*100,0)</f>
        <v>57</v>
      </c>
      <c r="Z26" s="104"/>
      <c r="AA26" s="107">
        <v>400000000</v>
      </c>
      <c r="AB26" s="104"/>
      <c r="AC26" s="105">
        <f>ROUND(AA26/$AA$44*100,0)</f>
        <v>57</v>
      </c>
      <c r="AD26" s="69"/>
    </row>
    <row r="27" spans="1:31" ht="15" customHeight="1">
      <c r="A27" s="97" t="s">
        <v>18</v>
      </c>
      <c r="B27" s="70" t="s">
        <v>123</v>
      </c>
      <c r="C27" s="69"/>
      <c r="D27" s="107">
        <v>2109502</v>
      </c>
      <c r="E27" s="104"/>
      <c r="F27" s="105">
        <f>ROUND(D27/$D$44*100,0)</f>
        <v>0</v>
      </c>
      <c r="G27" s="107"/>
      <c r="H27" s="107">
        <v>2922441</v>
      </c>
      <c r="I27" s="107"/>
      <c r="J27" s="105">
        <f>ROUND(H27/$H$44*100,0)</f>
        <v>0</v>
      </c>
      <c r="K27" s="107"/>
      <c r="L27" s="107">
        <v>5155599</v>
      </c>
      <c r="M27" s="110"/>
      <c r="N27" s="105">
        <f>ROUND(L27/$L$44*100,0)</f>
        <v>1</v>
      </c>
      <c r="O27" s="77"/>
      <c r="P27" s="80"/>
      <c r="Q27" s="70"/>
      <c r="R27" s="69"/>
      <c r="S27" s="107"/>
      <c r="T27" s="104"/>
      <c r="U27" s="105"/>
      <c r="V27" s="105"/>
      <c r="W27" s="107"/>
      <c r="X27" s="104"/>
      <c r="Y27" s="105"/>
      <c r="Z27" s="104"/>
      <c r="AA27" s="107"/>
      <c r="AB27" s="104"/>
      <c r="AC27" s="105"/>
      <c r="AD27" s="69"/>
    </row>
    <row r="28" spans="1:31" ht="15" customHeight="1">
      <c r="D28" s="110"/>
      <c r="E28" s="110"/>
      <c r="F28" s="109"/>
      <c r="G28" s="110"/>
      <c r="H28" s="110"/>
      <c r="I28" s="110"/>
      <c r="J28" s="109"/>
      <c r="K28" s="110"/>
      <c r="L28" s="110"/>
      <c r="M28" s="107"/>
      <c r="N28" s="105"/>
      <c r="O28" s="73"/>
      <c r="P28" s="81"/>
      <c r="Q28" s="70" t="s">
        <v>124</v>
      </c>
      <c r="R28" s="69"/>
      <c r="S28" s="104"/>
      <c r="T28" s="104"/>
      <c r="U28" s="107"/>
      <c r="V28" s="104"/>
      <c r="W28" s="104"/>
      <c r="X28" s="104"/>
      <c r="Y28" s="107"/>
      <c r="Z28" s="104"/>
      <c r="AA28" s="104"/>
      <c r="AB28" s="104"/>
      <c r="AC28" s="107"/>
      <c r="AD28" s="69"/>
    </row>
    <row r="29" spans="1:31" ht="15" customHeight="1">
      <c r="A29" s="97" t="s">
        <v>65</v>
      </c>
      <c r="B29" s="56" t="s">
        <v>125</v>
      </c>
      <c r="D29" s="110">
        <v>53510847</v>
      </c>
      <c r="E29" s="110"/>
      <c r="F29" s="105">
        <f>ROUND(D29/$D$44*100,0)</f>
        <v>7</v>
      </c>
      <c r="G29" s="110"/>
      <c r="H29" s="110">
        <v>0</v>
      </c>
      <c r="I29" s="110"/>
      <c r="J29" s="105">
        <f>ROUND(H29/$H$44*100,0)</f>
        <v>0</v>
      </c>
      <c r="K29" s="110"/>
      <c r="L29" s="110">
        <v>0</v>
      </c>
      <c r="M29" s="107"/>
      <c r="N29" s="105">
        <f>ROUND(L29/$L$44*100,0)</f>
        <v>0</v>
      </c>
      <c r="O29" s="73"/>
      <c r="P29" s="80" t="s">
        <v>27</v>
      </c>
      <c r="Q29" s="70" t="s">
        <v>126</v>
      </c>
      <c r="R29" s="69"/>
      <c r="S29" s="107">
        <v>123082504</v>
      </c>
      <c r="T29" s="104"/>
      <c r="U29" s="104">
        <f>ROUND(S29/$S$44*100,0)</f>
        <v>16</v>
      </c>
      <c r="V29" s="105"/>
      <c r="W29" s="107">
        <v>123082504</v>
      </c>
      <c r="X29" s="104"/>
      <c r="Y29" s="104">
        <f>ROUND(W29/$W$44*100,0)</f>
        <v>17</v>
      </c>
      <c r="Z29" s="104"/>
      <c r="AA29" s="107">
        <v>123082504</v>
      </c>
      <c r="AB29" s="104"/>
      <c r="AC29" s="105">
        <f>ROUND(AA29/$AA$44*100,0)-1</f>
        <v>17</v>
      </c>
      <c r="AD29" s="69"/>
    </row>
    <row r="30" spans="1:31" ht="15" customHeight="1">
      <c r="B30" s="70"/>
      <c r="D30" s="110"/>
      <c r="E30" s="110"/>
      <c r="F30" s="109"/>
      <c r="G30" s="109"/>
      <c r="H30" s="110"/>
      <c r="I30" s="109"/>
      <c r="J30" s="109"/>
      <c r="K30" s="109"/>
      <c r="L30" s="109"/>
      <c r="M30" s="109"/>
      <c r="N30" s="109"/>
      <c r="O30" s="73"/>
      <c r="P30" s="81"/>
      <c r="S30" s="110"/>
      <c r="T30" s="110"/>
      <c r="U30" s="109"/>
      <c r="V30" s="110"/>
      <c r="W30" s="110"/>
      <c r="X30" s="110"/>
      <c r="Y30" s="109"/>
      <c r="Z30" s="110"/>
      <c r="AA30" s="110"/>
      <c r="AB30" s="110"/>
      <c r="AC30" s="109"/>
      <c r="AE30" s="129"/>
    </row>
    <row r="31" spans="1:31" ht="15" customHeight="1">
      <c r="A31" s="97" t="s">
        <v>19</v>
      </c>
      <c r="B31" s="70" t="s">
        <v>127</v>
      </c>
      <c r="C31" s="69"/>
      <c r="D31" s="103">
        <v>6129104</v>
      </c>
      <c r="E31" s="104"/>
      <c r="F31" s="105">
        <f>ROUND(D31/$D$44*100,0)</f>
        <v>1</v>
      </c>
      <c r="G31" s="107"/>
      <c r="H31" s="103">
        <v>7071756</v>
      </c>
      <c r="I31" s="107"/>
      <c r="J31" s="105">
        <f>ROUND(H31/$H$44*100,0)</f>
        <v>1</v>
      </c>
      <c r="K31" s="107"/>
      <c r="L31" s="103">
        <v>3034949</v>
      </c>
      <c r="M31" s="107"/>
      <c r="N31" s="105">
        <f>ROUND(L31/$L$44*100,0)</f>
        <v>0</v>
      </c>
      <c r="P31" s="81"/>
      <c r="Q31" s="70" t="s">
        <v>128</v>
      </c>
      <c r="R31" s="69"/>
      <c r="S31" s="104"/>
      <c r="T31" s="104"/>
      <c r="U31" s="107"/>
      <c r="V31" s="104"/>
      <c r="W31" s="104"/>
      <c r="X31" s="104"/>
      <c r="Y31" s="107"/>
      <c r="Z31" s="104"/>
      <c r="AA31" s="104"/>
      <c r="AB31" s="104"/>
      <c r="AC31" s="107"/>
      <c r="AD31" s="69"/>
      <c r="AE31" s="129"/>
    </row>
    <row r="32" spans="1:31" ht="15" customHeight="1">
      <c r="B32" s="70"/>
      <c r="C32" s="69"/>
      <c r="D32" s="103"/>
      <c r="E32" s="104"/>
      <c r="F32" s="105"/>
      <c r="G32" s="107"/>
      <c r="H32" s="103"/>
      <c r="I32" s="107"/>
      <c r="J32" s="107"/>
      <c r="K32" s="107"/>
      <c r="L32" s="103"/>
      <c r="M32" s="107"/>
      <c r="N32" s="105"/>
      <c r="O32" s="69"/>
      <c r="P32" s="80" t="s">
        <v>28</v>
      </c>
      <c r="Q32" s="70" t="s">
        <v>129</v>
      </c>
      <c r="R32" s="69"/>
      <c r="S32" s="107">
        <v>43049800</v>
      </c>
      <c r="T32" s="104"/>
      <c r="U32" s="104">
        <f t="shared" ref="U32:U34" si="9">ROUND(S32/$S$44*100,0)</f>
        <v>6</v>
      </c>
      <c r="V32" s="105"/>
      <c r="W32" s="107">
        <v>41145207</v>
      </c>
      <c r="X32" s="104"/>
      <c r="Y32" s="104">
        <f t="shared" ref="Y32:Y34" si="10">ROUND(W32/$W$44*100,0)</f>
        <v>6</v>
      </c>
      <c r="Z32" s="104"/>
      <c r="AA32" s="107">
        <v>41145207</v>
      </c>
      <c r="AB32" s="104"/>
      <c r="AC32" s="105">
        <f t="shared" ref="AC32:AC34" si="11">ROUND(AA32/$AA$44*100,0)</f>
        <v>6</v>
      </c>
      <c r="AD32" s="69"/>
    </row>
    <row r="33" spans="1:32" ht="15" customHeight="1">
      <c r="A33" s="97" t="s">
        <v>21</v>
      </c>
      <c r="B33" s="56" t="s">
        <v>130</v>
      </c>
      <c r="D33" s="109">
        <v>104723621</v>
      </c>
      <c r="E33" s="110"/>
      <c r="F33" s="105">
        <f>ROUND(D33/$D$44*100,0)</f>
        <v>14</v>
      </c>
      <c r="G33" s="110"/>
      <c r="H33" s="110">
        <v>104723471</v>
      </c>
      <c r="I33" s="110"/>
      <c r="J33" s="105">
        <f>ROUND(H33/$H$44*100,0)</f>
        <v>15</v>
      </c>
      <c r="K33" s="110"/>
      <c r="L33" s="110">
        <v>104723471</v>
      </c>
      <c r="M33" s="110"/>
      <c r="N33" s="105">
        <f>ROUND(L33/$L$44*100,0)</f>
        <v>15</v>
      </c>
      <c r="O33" s="69"/>
      <c r="P33" s="80" t="s">
        <v>29</v>
      </c>
      <c r="Q33" s="70" t="s">
        <v>131</v>
      </c>
      <c r="S33" s="107">
        <v>52969332</v>
      </c>
      <c r="T33" s="110"/>
      <c r="U33" s="104">
        <f t="shared" si="9"/>
        <v>7</v>
      </c>
      <c r="V33" s="105"/>
      <c r="W33" s="107">
        <v>49064917</v>
      </c>
      <c r="X33" s="110"/>
      <c r="Y33" s="104">
        <f t="shared" si="10"/>
        <v>7</v>
      </c>
      <c r="Z33" s="110"/>
      <c r="AA33" s="107">
        <v>49064917</v>
      </c>
      <c r="AB33" s="110"/>
      <c r="AC33" s="105">
        <f t="shared" si="11"/>
        <v>7</v>
      </c>
      <c r="AE33" s="130"/>
    </row>
    <row r="34" spans="1:32" ht="15" customHeight="1">
      <c r="D34" s="110"/>
      <c r="E34" s="110"/>
      <c r="F34" s="109"/>
      <c r="G34" s="110"/>
      <c r="H34" s="110"/>
      <c r="I34" s="110"/>
      <c r="J34" s="109"/>
      <c r="K34" s="110"/>
      <c r="L34" s="110"/>
      <c r="M34" s="110"/>
      <c r="N34" s="109"/>
      <c r="O34" s="69"/>
      <c r="P34" s="80" t="s">
        <v>67</v>
      </c>
      <c r="Q34" s="70" t="s">
        <v>132</v>
      </c>
      <c r="R34" s="69"/>
      <c r="S34" s="109">
        <f>S59+S61</f>
        <v>14148261</v>
      </c>
      <c r="T34" s="104"/>
      <c r="U34" s="104">
        <f t="shared" si="9"/>
        <v>2</v>
      </c>
      <c r="V34" s="105"/>
      <c r="W34" s="104">
        <v>20362413</v>
      </c>
      <c r="X34" s="104"/>
      <c r="Y34" s="104">
        <f t="shared" si="10"/>
        <v>3</v>
      </c>
      <c r="Z34" s="104"/>
      <c r="AA34" s="104">
        <v>13964240</v>
      </c>
      <c r="AB34" s="104"/>
      <c r="AC34" s="105">
        <f t="shared" si="11"/>
        <v>2</v>
      </c>
      <c r="AD34" s="69"/>
    </row>
    <row r="35" spans="1:32" ht="15" customHeight="1">
      <c r="A35" s="97" t="s">
        <v>20</v>
      </c>
      <c r="B35" s="70" t="s">
        <v>133</v>
      </c>
      <c r="C35" s="69"/>
      <c r="D35" s="103">
        <v>7966000</v>
      </c>
      <c r="E35" s="104"/>
      <c r="F35" s="105">
        <f>ROUND(D35/$D$44*100,0)</f>
        <v>1</v>
      </c>
      <c r="G35" s="107"/>
      <c r="H35" s="103">
        <v>6841693</v>
      </c>
      <c r="I35" s="107"/>
      <c r="J35" s="105">
        <f>ROUND(H35/$H$44*100,0)</f>
        <v>1</v>
      </c>
      <c r="K35" s="107"/>
      <c r="L35" s="103">
        <v>9982690</v>
      </c>
      <c r="M35" s="107"/>
      <c r="N35" s="105">
        <f>ROUND(L35/$L$44*100,0)</f>
        <v>1</v>
      </c>
      <c r="O35" s="69"/>
      <c r="S35" s="110"/>
      <c r="T35" s="110"/>
      <c r="U35" s="109"/>
      <c r="V35" s="110"/>
      <c r="W35" s="110"/>
      <c r="X35" s="110"/>
      <c r="Y35" s="109"/>
      <c r="Z35" s="110"/>
      <c r="AA35" s="110"/>
      <c r="AB35" s="110"/>
      <c r="AC35" s="109"/>
    </row>
    <row r="36" spans="1:32" ht="15" customHeight="1">
      <c r="B36" s="70"/>
      <c r="C36" s="69"/>
      <c r="D36" s="110"/>
      <c r="E36" s="110"/>
      <c r="F36" s="109"/>
      <c r="G36" s="104"/>
      <c r="H36" s="110"/>
      <c r="I36" s="104"/>
      <c r="J36" s="107"/>
      <c r="K36" s="104"/>
      <c r="L36" s="110"/>
      <c r="M36" s="110"/>
      <c r="N36" s="109"/>
      <c r="O36" s="69"/>
      <c r="S36" s="110"/>
      <c r="T36" s="110"/>
      <c r="U36" s="109"/>
      <c r="V36" s="110"/>
      <c r="W36" s="110"/>
      <c r="X36" s="110"/>
      <c r="Y36" s="109"/>
      <c r="Z36" s="110"/>
      <c r="AA36" s="110"/>
      <c r="AB36" s="110"/>
      <c r="AC36" s="109"/>
    </row>
    <row r="37" spans="1:32" ht="15" customHeight="1">
      <c r="A37" s="97" t="s">
        <v>22</v>
      </c>
      <c r="B37" s="70" t="s">
        <v>134</v>
      </c>
      <c r="C37" s="69"/>
      <c r="D37" s="109">
        <v>2507741</v>
      </c>
      <c r="E37" s="110"/>
      <c r="F37" s="105">
        <f>ROUND(D37/$D$44*100,0)</f>
        <v>0</v>
      </c>
      <c r="G37" s="104"/>
      <c r="H37" s="110">
        <v>2478990</v>
      </c>
      <c r="I37" s="104"/>
      <c r="J37" s="105">
        <f>ROUND(H37/$H$44*100,0)</f>
        <v>0</v>
      </c>
      <c r="K37" s="104"/>
      <c r="L37" s="110">
        <v>2881805</v>
      </c>
      <c r="M37" s="110"/>
      <c r="N37" s="105">
        <f>ROUND(L37/$L$44*100,0)</f>
        <v>0</v>
      </c>
      <c r="O37" s="69"/>
      <c r="S37" s="110"/>
      <c r="T37" s="110"/>
      <c r="U37" s="109"/>
      <c r="V37" s="110"/>
      <c r="W37" s="110"/>
      <c r="X37" s="110"/>
      <c r="Y37" s="109"/>
      <c r="Z37" s="110"/>
      <c r="AA37" s="110"/>
      <c r="AB37" s="110"/>
      <c r="AC37" s="109"/>
    </row>
    <row r="38" spans="1:32" ht="15" customHeight="1">
      <c r="B38" s="70"/>
      <c r="C38" s="69"/>
      <c r="D38" s="110"/>
      <c r="E38" s="110"/>
      <c r="F38" s="109"/>
      <c r="G38" s="104"/>
      <c r="H38" s="110"/>
      <c r="I38" s="104"/>
      <c r="J38" s="107"/>
      <c r="K38" s="104"/>
      <c r="L38" s="110"/>
      <c r="M38" s="110"/>
      <c r="N38" s="109"/>
      <c r="O38" s="69"/>
      <c r="S38" s="110"/>
      <c r="T38" s="110"/>
      <c r="U38" s="109"/>
      <c r="V38" s="110"/>
      <c r="W38" s="110"/>
      <c r="X38" s="110"/>
      <c r="Y38" s="109"/>
      <c r="Z38" s="110"/>
      <c r="AA38" s="110"/>
      <c r="AB38" s="110"/>
      <c r="AC38" s="109"/>
      <c r="AE38" s="129"/>
      <c r="AF38" s="75"/>
    </row>
    <row r="39" spans="1:32" ht="15" customHeight="1">
      <c r="B39" s="70"/>
      <c r="C39" s="69"/>
      <c r="D39" s="110"/>
      <c r="E39" s="110"/>
      <c r="F39" s="109"/>
      <c r="G39" s="104"/>
      <c r="H39" s="110"/>
      <c r="I39" s="104"/>
      <c r="J39" s="107"/>
      <c r="K39" s="104"/>
      <c r="L39" s="110"/>
      <c r="M39" s="110"/>
      <c r="N39" s="109"/>
      <c r="O39" s="69"/>
      <c r="S39" s="110"/>
      <c r="T39" s="110"/>
      <c r="U39" s="109"/>
      <c r="V39" s="110"/>
      <c r="W39" s="110"/>
      <c r="X39" s="110"/>
      <c r="Y39" s="109"/>
      <c r="Z39" s="110"/>
      <c r="AA39" s="110"/>
      <c r="AB39" s="110"/>
      <c r="AC39" s="109"/>
    </row>
    <row r="40" spans="1:32" ht="15" customHeight="1">
      <c r="D40" s="115"/>
      <c r="E40" s="110"/>
      <c r="F40" s="109"/>
      <c r="G40" s="110"/>
      <c r="H40" s="110"/>
      <c r="I40" s="110"/>
      <c r="J40" s="109"/>
      <c r="K40" s="110"/>
      <c r="L40" s="110"/>
      <c r="M40" s="110"/>
      <c r="N40" s="109"/>
      <c r="O40" s="69"/>
      <c r="Q40" s="70" t="s">
        <v>135</v>
      </c>
      <c r="R40" s="69"/>
      <c r="S40" s="102">
        <v>-394436</v>
      </c>
      <c r="T40" s="104"/>
      <c r="U40" s="104">
        <f>ROUND(S40/$S$44*100,0)</f>
        <v>0</v>
      </c>
      <c r="V40" s="105"/>
      <c r="W40" s="102">
        <v>-489715</v>
      </c>
      <c r="X40" s="126"/>
      <c r="Y40" s="104">
        <f>ROUND(W40/$W$44*100,0)</f>
        <v>0</v>
      </c>
      <c r="Z40" s="104"/>
      <c r="AA40" s="102">
        <v>-367969</v>
      </c>
      <c r="AB40" s="126"/>
      <c r="AC40" s="105">
        <f>ROUND(AA40/$AA$44*100,0)</f>
        <v>0</v>
      </c>
      <c r="AD40" s="83"/>
    </row>
    <row r="41" spans="1:32" ht="15" customHeight="1">
      <c r="B41" s="70"/>
      <c r="C41" s="69"/>
      <c r="D41" s="116"/>
      <c r="E41" s="104"/>
      <c r="F41" s="105"/>
      <c r="G41" s="104"/>
      <c r="H41" s="104"/>
      <c r="I41" s="104"/>
      <c r="J41" s="107"/>
      <c r="K41" s="104"/>
      <c r="L41" s="116"/>
      <c r="M41" s="104"/>
      <c r="N41" s="105"/>
      <c r="S41" s="110"/>
      <c r="T41" s="110"/>
      <c r="U41" s="109"/>
      <c r="V41" s="110"/>
      <c r="W41" s="110"/>
      <c r="X41" s="110"/>
      <c r="Y41" s="109"/>
      <c r="Z41" s="110"/>
      <c r="AA41" s="110"/>
      <c r="AB41" s="110"/>
      <c r="AC41" s="109"/>
    </row>
    <row r="42" spans="1:32" ht="15" customHeight="1">
      <c r="B42" s="68" t="s">
        <v>136</v>
      </c>
      <c r="C42" s="69"/>
      <c r="D42" s="111">
        <f>SUM(D25:D41)</f>
        <v>179826368</v>
      </c>
      <c r="E42" s="114"/>
      <c r="F42" s="113">
        <f>ROUND(D42/$D$44*100,0)</f>
        <v>24</v>
      </c>
      <c r="G42" s="114"/>
      <c r="H42" s="111">
        <f>SUM(H25:H41)</f>
        <v>126822625</v>
      </c>
      <c r="I42" s="114"/>
      <c r="J42" s="123">
        <f>ROUND(H42/$H$44*100,0)</f>
        <v>18</v>
      </c>
      <c r="K42" s="114"/>
      <c r="L42" s="111">
        <f>SUM(L25:L41)</f>
        <v>128684534</v>
      </c>
      <c r="M42" s="114"/>
      <c r="N42" s="113">
        <f>ROUND(L42/$L$44*100,0)</f>
        <v>18</v>
      </c>
      <c r="O42" s="69"/>
      <c r="Q42" s="68" t="s">
        <v>137</v>
      </c>
      <c r="R42" s="69"/>
      <c r="S42" s="111">
        <f>SUM(S26:S41)</f>
        <v>632855461</v>
      </c>
      <c r="T42" s="114"/>
      <c r="U42" s="123">
        <f>ROUND(S42/$S$44*100,0)</f>
        <v>84</v>
      </c>
      <c r="V42" s="112"/>
      <c r="W42" s="111">
        <f>SUM(W26:W41)</f>
        <v>633165326</v>
      </c>
      <c r="X42" s="114"/>
      <c r="Y42" s="123">
        <f>ROUND(W42/$W$44*100,0)</f>
        <v>90</v>
      </c>
      <c r="Z42" s="114"/>
      <c r="AA42" s="111">
        <f>SUM(AA26:AA41)</f>
        <v>626888899</v>
      </c>
      <c r="AB42" s="114"/>
      <c r="AC42" s="113">
        <f>ROUND(AA42/$AA$44*100,0)</f>
        <v>89</v>
      </c>
      <c r="AD42" s="69"/>
    </row>
    <row r="43" spans="1:32" ht="15" customHeight="1">
      <c r="D43" s="117"/>
      <c r="E43" s="117"/>
      <c r="F43" s="118"/>
      <c r="G43" s="117"/>
      <c r="H43" s="117"/>
      <c r="I43" s="117"/>
      <c r="J43" s="118"/>
      <c r="K43" s="117"/>
      <c r="L43" s="117"/>
      <c r="M43" s="117"/>
      <c r="N43" s="118"/>
      <c r="Q43" s="70"/>
      <c r="R43" s="69"/>
      <c r="S43" s="114"/>
      <c r="T43" s="114"/>
      <c r="U43" s="112"/>
      <c r="V43" s="114"/>
      <c r="W43" s="114"/>
      <c r="X43" s="114"/>
      <c r="Y43" s="112"/>
      <c r="Z43" s="114"/>
      <c r="AA43" s="114"/>
      <c r="AB43" s="114"/>
      <c r="AC43" s="107"/>
      <c r="AD43" s="69"/>
    </row>
    <row r="44" spans="1:32" ht="15" customHeight="1" thickBot="1">
      <c r="B44" s="68" t="s">
        <v>71</v>
      </c>
      <c r="C44" s="69"/>
      <c r="D44" s="119">
        <f>D20+D42</f>
        <v>749977131</v>
      </c>
      <c r="E44" s="120"/>
      <c r="F44" s="121">
        <f>ROUND(D44/$D$44*100,0)</f>
        <v>100</v>
      </c>
      <c r="G44" s="120"/>
      <c r="H44" s="119">
        <f>H20+H42</f>
        <v>706252077</v>
      </c>
      <c r="I44" s="120"/>
      <c r="J44" s="123">
        <f>ROUND(H44/$H$44*100,0)</f>
        <v>100</v>
      </c>
      <c r="K44" s="120"/>
      <c r="L44" s="119">
        <f>SUM(L20,L42)</f>
        <v>701087527</v>
      </c>
      <c r="M44" s="114"/>
      <c r="N44" s="124">
        <f>ROUND(L44/$L$44*100,0)</f>
        <v>100</v>
      </c>
      <c r="Q44" s="68" t="s">
        <v>138</v>
      </c>
      <c r="R44" s="69"/>
      <c r="S44" s="124">
        <f>SUM(S42,S22)</f>
        <v>749977131</v>
      </c>
      <c r="T44" s="114"/>
      <c r="U44" s="127">
        <f>ROUND(S44/$S$44*100,0)</f>
        <v>100</v>
      </c>
      <c r="V44" s="112"/>
      <c r="W44" s="124">
        <f>SUM(W42,W22)</f>
        <v>706252077</v>
      </c>
      <c r="X44" s="114"/>
      <c r="Y44" s="127">
        <f>ROUND(W44/$W$44*100,0)</f>
        <v>100</v>
      </c>
      <c r="Z44" s="114"/>
      <c r="AA44" s="124">
        <f>SUM(AA42,AA22)</f>
        <v>701087527</v>
      </c>
      <c r="AB44" s="114"/>
      <c r="AC44" s="127">
        <f>ROUND(AA44/$AA$44*100,0)</f>
        <v>100</v>
      </c>
      <c r="AD44" s="69"/>
    </row>
    <row r="45" spans="1:32" ht="15" hidden="1" customHeight="1" thickTop="1">
      <c r="B45" s="98" t="s">
        <v>12</v>
      </c>
      <c r="D45" s="85">
        <v>749977131</v>
      </c>
      <c r="E45" s="84"/>
      <c r="F45" s="85"/>
      <c r="G45" s="84"/>
      <c r="H45" s="79">
        <v>706252077</v>
      </c>
      <c r="I45" s="84"/>
      <c r="J45" s="85"/>
      <c r="K45" s="84"/>
      <c r="L45" s="79">
        <v>701087527</v>
      </c>
      <c r="N45" s="77"/>
      <c r="S45" s="86" t="b">
        <f>S44=D44</f>
        <v>1</v>
      </c>
      <c r="U45" s="77"/>
      <c r="W45" s="86" t="b">
        <f>W44=H44</f>
        <v>1</v>
      </c>
      <c r="Y45" s="77"/>
      <c r="AA45" s="86" t="b">
        <f>AA44=L44</f>
        <v>1</v>
      </c>
      <c r="AC45" s="77"/>
      <c r="AD45" s="69"/>
    </row>
    <row r="46" spans="1:32" ht="15" hidden="1" customHeight="1">
      <c r="B46" s="98" t="s">
        <v>13</v>
      </c>
      <c r="D46" s="84">
        <f>D44-D45</f>
        <v>0</v>
      </c>
      <c r="E46" s="84"/>
      <c r="F46" s="85"/>
      <c r="G46" s="84"/>
      <c r="H46" s="84">
        <f>H44-H45</f>
        <v>0</v>
      </c>
      <c r="I46" s="84"/>
      <c r="J46" s="85"/>
      <c r="K46" s="84"/>
      <c r="L46" s="84">
        <f>L44-L45</f>
        <v>0</v>
      </c>
      <c r="N46" s="77"/>
      <c r="S46" s="56" t="str">
        <f>IF(D44=S44,"","error")</f>
        <v/>
      </c>
      <c r="U46" s="77"/>
      <c r="Y46" s="77"/>
      <c r="AA46" s="56" t="str">
        <f>IF(L44=AA44,"","error")</f>
        <v/>
      </c>
      <c r="AC46" s="77"/>
      <c r="AD46" s="69"/>
    </row>
    <row r="47" spans="1:32" ht="15" hidden="1" customHeight="1">
      <c r="D47" s="87"/>
      <c r="F47" s="77"/>
      <c r="J47" s="77"/>
      <c r="O47" s="75"/>
      <c r="Q47" s="70"/>
      <c r="R47" s="69"/>
      <c r="S47" s="72"/>
      <c r="T47" s="69"/>
      <c r="U47" s="73"/>
      <c r="V47" s="69"/>
      <c r="W47" s="69"/>
      <c r="X47" s="69"/>
      <c r="Y47" s="73"/>
      <c r="Z47" s="69"/>
      <c r="AA47" s="72"/>
      <c r="AB47" s="69"/>
      <c r="AC47" s="69"/>
      <c r="AD47" s="69"/>
    </row>
    <row r="48" spans="1:32" ht="15" hidden="1" customHeight="1">
      <c r="D48" s="87"/>
      <c r="O48" s="75"/>
      <c r="S48" s="75"/>
      <c r="AA48" s="75"/>
      <c r="AD48" s="69"/>
    </row>
    <row r="49" spans="2:27" ht="15" hidden="1" customHeight="1">
      <c r="B49" s="88" t="s">
        <v>11</v>
      </c>
      <c r="D49" s="56" t="s">
        <v>139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89"/>
      <c r="Q49" s="90" t="s">
        <v>11</v>
      </c>
      <c r="R49" s="75"/>
      <c r="S49" s="75" t="s">
        <v>140</v>
      </c>
      <c r="T49" s="75"/>
      <c r="U49" s="75"/>
      <c r="V49" s="75"/>
      <c r="W49" s="75"/>
      <c r="X49" s="75"/>
      <c r="Y49" s="75"/>
      <c r="Z49" s="75"/>
      <c r="AA49" s="75"/>
    </row>
    <row r="50" spans="2:27" ht="15" hidden="1" customHeight="1">
      <c r="B50" s="56">
        <v>1190</v>
      </c>
      <c r="D50" s="76">
        <v>26073728</v>
      </c>
      <c r="E50" s="75"/>
      <c r="G50" s="75"/>
      <c r="H50" s="75" t="s">
        <v>141</v>
      </c>
      <c r="I50" s="75"/>
      <c r="J50" s="75"/>
      <c r="K50" s="75"/>
      <c r="M50" s="75"/>
      <c r="N50" s="75"/>
      <c r="O50" s="75"/>
      <c r="P50" s="89"/>
      <c r="Q50" s="98">
        <v>2140</v>
      </c>
      <c r="R50" s="75"/>
      <c r="S50" s="76">
        <v>-9515</v>
      </c>
      <c r="T50" s="75"/>
      <c r="U50" s="75" t="s">
        <v>142</v>
      </c>
      <c r="V50" s="75"/>
      <c r="W50" s="75"/>
      <c r="X50" s="75"/>
      <c r="Y50" s="75"/>
      <c r="Z50" s="75"/>
      <c r="AA50" s="75"/>
    </row>
    <row r="51" spans="2:27" ht="15" hidden="1" customHeight="1">
      <c r="B51" s="56">
        <v>1250</v>
      </c>
      <c r="D51" s="76">
        <v>3592784</v>
      </c>
      <c r="E51" s="75"/>
      <c r="G51" s="75"/>
      <c r="H51" s="75" t="s">
        <v>143</v>
      </c>
      <c r="I51" s="75"/>
      <c r="J51" s="75"/>
      <c r="K51" s="75"/>
      <c r="M51" s="75"/>
      <c r="N51" s="75"/>
      <c r="O51" s="75"/>
      <c r="P51" s="89"/>
      <c r="Q51" s="56">
        <v>2170</v>
      </c>
      <c r="R51" s="75"/>
      <c r="S51" s="76">
        <v>27639764</v>
      </c>
      <c r="T51" s="75"/>
      <c r="U51" s="75" t="s">
        <v>144</v>
      </c>
      <c r="V51" s="75"/>
      <c r="W51" s="75"/>
      <c r="X51" s="75"/>
      <c r="Y51" s="75"/>
      <c r="Z51" s="75"/>
      <c r="AA51" s="82"/>
    </row>
    <row r="52" spans="2:27" ht="15" hidden="1" customHeight="1">
      <c r="B52" s="56">
        <v>1298</v>
      </c>
      <c r="D52" s="76">
        <v>1564150</v>
      </c>
      <c r="E52" s="75"/>
      <c r="G52" s="75"/>
      <c r="H52" s="75" t="s">
        <v>139</v>
      </c>
      <c r="I52" s="75"/>
      <c r="J52" s="75"/>
      <c r="K52" s="75"/>
      <c r="M52" s="75"/>
      <c r="N52" s="75"/>
      <c r="O52" s="75"/>
      <c r="P52" s="89"/>
      <c r="Q52" s="56">
        <v>2210</v>
      </c>
      <c r="R52" s="75"/>
      <c r="S52" s="76">
        <v>156002</v>
      </c>
      <c r="T52" s="75"/>
      <c r="U52" s="75" t="s">
        <v>145</v>
      </c>
      <c r="V52" s="75"/>
      <c r="W52" s="75"/>
      <c r="X52" s="75"/>
      <c r="Y52" s="75"/>
      <c r="Z52" s="75"/>
      <c r="AA52" s="82"/>
    </row>
    <row r="53" spans="2:27" ht="15" hidden="1" customHeight="1">
      <c r="D53" s="75"/>
      <c r="E53" s="75"/>
      <c r="F53" s="75"/>
      <c r="G53" s="75"/>
      <c r="H53" s="75"/>
      <c r="I53" s="75"/>
      <c r="J53" s="75"/>
      <c r="K53" s="75"/>
      <c r="M53" s="75"/>
      <c r="N53" s="75"/>
      <c r="O53" s="75"/>
      <c r="P53" s="89"/>
      <c r="R53" s="75"/>
      <c r="S53" s="71"/>
      <c r="T53" s="75"/>
      <c r="U53" s="75"/>
      <c r="V53" s="75"/>
      <c r="W53" s="75"/>
      <c r="X53" s="75"/>
      <c r="Y53" s="75"/>
      <c r="Z53" s="75"/>
      <c r="AA53" s="76"/>
    </row>
    <row r="54" spans="2:27" ht="15" hidden="1" customHeight="1">
      <c r="B54" s="88"/>
      <c r="D54" s="56" t="s">
        <v>146</v>
      </c>
      <c r="E54" s="75"/>
      <c r="F54" s="75"/>
      <c r="G54" s="75"/>
      <c r="H54" s="82"/>
      <c r="I54" s="75"/>
      <c r="J54" s="75"/>
      <c r="K54" s="75"/>
      <c r="M54" s="75"/>
      <c r="N54" s="75"/>
      <c r="O54" s="75"/>
      <c r="P54" s="89"/>
      <c r="Q54" s="88" t="s">
        <v>11</v>
      </c>
      <c r="R54" s="75"/>
      <c r="S54" s="70" t="s">
        <v>147</v>
      </c>
      <c r="T54" s="75"/>
      <c r="U54" s="75"/>
      <c r="V54" s="75"/>
      <c r="W54" s="75"/>
      <c r="X54" s="75"/>
      <c r="Y54" s="75"/>
      <c r="Z54" s="75"/>
      <c r="AA54" s="76"/>
    </row>
    <row r="55" spans="2:27" ht="15" hidden="1" customHeight="1">
      <c r="B55" s="98"/>
      <c r="E55" s="75"/>
      <c r="G55" s="75"/>
      <c r="H55" s="75"/>
      <c r="I55" s="75"/>
      <c r="J55" s="75"/>
      <c r="K55" s="75"/>
      <c r="M55" s="75"/>
      <c r="N55" s="75"/>
      <c r="O55" s="75"/>
      <c r="P55" s="89"/>
      <c r="Q55" s="56">
        <v>2298</v>
      </c>
      <c r="R55" s="75"/>
      <c r="S55" s="76">
        <v>416078</v>
      </c>
      <c r="T55" s="75"/>
      <c r="U55" s="75" t="s">
        <v>148</v>
      </c>
      <c r="V55" s="75"/>
      <c r="W55" s="75"/>
      <c r="X55" s="75"/>
      <c r="Y55" s="75"/>
      <c r="Z55" s="75"/>
      <c r="AA55" s="82"/>
    </row>
    <row r="56" spans="2:27" ht="15" hidden="1" customHeight="1">
      <c r="B56" s="98"/>
      <c r="E56" s="75"/>
      <c r="G56" s="75"/>
      <c r="H56" s="75"/>
      <c r="I56" s="75"/>
      <c r="J56" s="75"/>
      <c r="K56" s="75"/>
      <c r="M56" s="75"/>
      <c r="N56" s="75"/>
      <c r="O56" s="75"/>
      <c r="P56" s="89"/>
      <c r="Q56" s="98">
        <v>2260</v>
      </c>
      <c r="R56" s="75"/>
      <c r="S56" s="76">
        <v>11004372</v>
      </c>
      <c r="T56" s="75"/>
      <c r="U56" s="75" t="s">
        <v>149</v>
      </c>
      <c r="V56" s="75"/>
      <c r="W56" s="75"/>
      <c r="X56" s="75"/>
      <c r="Y56" s="75"/>
      <c r="Z56" s="75"/>
      <c r="AA56" s="82"/>
    </row>
    <row r="57" spans="2:27" ht="15" hidden="1" customHeight="1"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89"/>
      <c r="Q57" s="98"/>
      <c r="R57" s="75"/>
      <c r="S57" s="75"/>
      <c r="T57" s="75"/>
      <c r="U57" s="75"/>
      <c r="V57" s="75"/>
      <c r="W57" s="75"/>
      <c r="X57" s="75"/>
      <c r="Y57" s="75"/>
      <c r="Z57" s="75"/>
      <c r="AA57" s="82"/>
    </row>
    <row r="58" spans="2:27" ht="15" hidden="1" customHeight="1"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89"/>
      <c r="Q58" s="88" t="s">
        <v>11</v>
      </c>
      <c r="R58" s="75"/>
      <c r="S58" s="70" t="s">
        <v>132</v>
      </c>
      <c r="T58" s="75"/>
      <c r="U58" s="75"/>
      <c r="V58" s="75"/>
      <c r="W58" s="75"/>
      <c r="X58" s="75"/>
      <c r="Y58" s="75"/>
      <c r="Z58" s="75"/>
      <c r="AA58" s="82"/>
    </row>
    <row r="59" spans="2:27" ht="15" hidden="1" customHeight="1"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89"/>
      <c r="Q59" s="56">
        <v>3350</v>
      </c>
      <c r="R59" s="75"/>
      <c r="S59" s="76">
        <v>1553405</v>
      </c>
      <c r="T59" s="75"/>
      <c r="U59" s="75" t="s">
        <v>150</v>
      </c>
      <c r="V59" s="75"/>
      <c r="W59" s="75"/>
      <c r="X59" s="75"/>
      <c r="Y59" s="75"/>
      <c r="Z59" s="75"/>
      <c r="AA59" s="82"/>
    </row>
    <row r="60" spans="2:27" ht="15" hidden="1" customHeight="1"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89"/>
      <c r="Q60" s="88" t="s">
        <v>57</v>
      </c>
      <c r="R60" s="75"/>
      <c r="S60" s="76"/>
      <c r="T60" s="75"/>
      <c r="U60" s="75"/>
      <c r="V60" s="75"/>
      <c r="W60" s="75"/>
      <c r="X60" s="75"/>
      <c r="Y60" s="75"/>
      <c r="Z60" s="75"/>
      <c r="AA60" s="82"/>
    </row>
    <row r="61" spans="2:27" ht="15" hidden="1" customHeight="1"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89"/>
      <c r="Q61" s="56">
        <v>9600</v>
      </c>
      <c r="R61" s="75"/>
      <c r="S61" s="76">
        <v>12594856</v>
      </c>
      <c r="T61" s="75"/>
      <c r="U61" s="75" t="s">
        <v>151</v>
      </c>
      <c r="V61" s="75"/>
      <c r="W61" s="75"/>
      <c r="X61" s="75"/>
      <c r="Y61" s="75"/>
      <c r="Z61" s="75"/>
      <c r="AA61" s="76"/>
    </row>
    <row r="62" spans="2:27" ht="15" hidden="1" customHeight="1"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89"/>
      <c r="R62" s="75"/>
      <c r="S62" s="76"/>
      <c r="T62" s="75"/>
      <c r="U62" s="75"/>
      <c r="V62" s="75"/>
      <c r="W62" s="75"/>
      <c r="X62" s="75"/>
      <c r="Y62" s="75"/>
      <c r="Z62" s="75"/>
      <c r="AA62" s="76"/>
    </row>
    <row r="63" spans="2:27" ht="15" hidden="1" customHeight="1"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89"/>
      <c r="R63" s="75"/>
      <c r="S63" s="76"/>
      <c r="T63" s="75"/>
      <c r="U63" s="75"/>
      <c r="V63" s="75"/>
      <c r="W63" s="75"/>
      <c r="X63" s="75"/>
      <c r="Y63" s="75"/>
      <c r="Z63" s="75"/>
      <c r="AA63" s="76"/>
    </row>
    <row r="64" spans="2:27" ht="15" hidden="1" customHeight="1"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89"/>
      <c r="R64" s="75"/>
      <c r="S64" s="76"/>
      <c r="T64" s="75"/>
      <c r="U64" s="75"/>
      <c r="V64" s="75"/>
      <c r="W64" s="75"/>
      <c r="X64" s="75"/>
      <c r="Y64" s="75"/>
      <c r="Z64" s="75"/>
      <c r="AA64" s="76"/>
    </row>
    <row r="65" spans="2:27" ht="15" hidden="1" customHeight="1"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89"/>
      <c r="R65" s="75"/>
      <c r="S65" s="76"/>
      <c r="T65" s="75"/>
      <c r="U65" s="75"/>
      <c r="V65" s="75"/>
      <c r="W65" s="75"/>
      <c r="X65" s="75"/>
      <c r="Y65" s="75"/>
      <c r="Z65" s="75"/>
      <c r="AA65" s="76"/>
    </row>
    <row r="66" spans="2:27" ht="15" hidden="1" customHeight="1">
      <c r="B66" s="90" t="s">
        <v>23</v>
      </c>
      <c r="D66" s="75" t="s">
        <v>152</v>
      </c>
      <c r="E66" s="75"/>
      <c r="F66" s="75"/>
      <c r="G66" s="75"/>
      <c r="H66" s="75"/>
      <c r="I66" s="75"/>
      <c r="J66" s="75"/>
      <c r="K66" s="75"/>
      <c r="L66" s="82"/>
      <c r="M66" s="75"/>
      <c r="N66" s="75"/>
      <c r="O66" s="75"/>
      <c r="P66" s="89"/>
      <c r="Q66" s="90" t="s">
        <v>23</v>
      </c>
      <c r="R66" s="75"/>
      <c r="S66" s="71"/>
      <c r="T66" s="75"/>
      <c r="U66" s="75"/>
      <c r="V66" s="75"/>
      <c r="W66" s="75"/>
      <c r="X66" s="75"/>
      <c r="Y66" s="75"/>
      <c r="Z66" s="75"/>
      <c r="AA66" s="76"/>
    </row>
    <row r="67" spans="2:27" ht="15" hidden="1" customHeight="1">
      <c r="B67" s="56">
        <v>1551</v>
      </c>
      <c r="D67" s="76">
        <v>2550000</v>
      </c>
      <c r="E67" s="75"/>
      <c r="F67" s="75"/>
      <c r="G67" s="75"/>
      <c r="H67" s="56" t="s">
        <v>153</v>
      </c>
      <c r="I67" s="75"/>
      <c r="J67" s="75"/>
      <c r="K67" s="75"/>
      <c r="M67" s="75"/>
      <c r="N67" s="75"/>
      <c r="O67" s="75"/>
      <c r="P67" s="89"/>
      <c r="Q67" s="56">
        <v>2229</v>
      </c>
      <c r="R67" s="75"/>
      <c r="S67" s="76">
        <v>0</v>
      </c>
      <c r="T67" s="75"/>
      <c r="U67" s="75" t="s">
        <v>154</v>
      </c>
      <c r="V67" s="75"/>
      <c r="W67" s="75"/>
      <c r="X67" s="75"/>
      <c r="Y67" s="75"/>
      <c r="Z67" s="75"/>
      <c r="AA67" s="82"/>
    </row>
    <row r="68" spans="2:27" ht="15" hidden="1" customHeight="1">
      <c r="B68" s="56">
        <v>1561</v>
      </c>
      <c r="D68" s="76">
        <v>23832519</v>
      </c>
      <c r="E68" s="75"/>
      <c r="F68" s="75"/>
      <c r="G68" s="75"/>
      <c r="H68" s="75" t="s">
        <v>155</v>
      </c>
      <c r="I68" s="75"/>
      <c r="J68" s="75"/>
      <c r="K68" s="75"/>
      <c r="M68" s="75"/>
      <c r="N68" s="75"/>
      <c r="O68" s="75"/>
      <c r="P68" s="89"/>
      <c r="Z68" s="75"/>
      <c r="AA68" s="82"/>
    </row>
    <row r="69" spans="2:27" ht="15" hidden="1" customHeight="1">
      <c r="B69" s="56">
        <v>1631</v>
      </c>
      <c r="D69" s="76">
        <v>28982395</v>
      </c>
      <c r="E69" s="75"/>
      <c r="F69" s="75"/>
      <c r="G69" s="75"/>
      <c r="H69" s="75" t="s">
        <v>156</v>
      </c>
      <c r="I69" s="75"/>
      <c r="J69" s="75"/>
      <c r="K69" s="75"/>
      <c r="M69" s="75"/>
      <c r="N69" s="75"/>
      <c r="O69" s="75"/>
      <c r="P69" s="89"/>
      <c r="Z69" s="75"/>
      <c r="AA69" s="76"/>
    </row>
    <row r="70" spans="2:27" ht="15" hidden="1" customHeight="1">
      <c r="D70" s="75"/>
      <c r="E70" s="75"/>
      <c r="F70" s="75"/>
      <c r="G70" s="75"/>
      <c r="H70" s="75"/>
      <c r="I70" s="75"/>
      <c r="J70" s="75"/>
      <c r="K70" s="75"/>
      <c r="M70" s="75"/>
      <c r="N70" s="75"/>
      <c r="O70" s="75"/>
      <c r="P70" s="89"/>
      <c r="Z70" s="75"/>
      <c r="AA70" s="76"/>
    </row>
    <row r="71" spans="2:27" ht="15" hidden="1" customHeight="1">
      <c r="B71" s="90" t="s">
        <v>23</v>
      </c>
      <c r="D71" s="75" t="s">
        <v>157</v>
      </c>
      <c r="E71" s="75"/>
      <c r="F71" s="75"/>
      <c r="G71" s="75"/>
      <c r="H71" s="75"/>
      <c r="I71" s="75"/>
      <c r="J71" s="75"/>
      <c r="K71" s="75"/>
      <c r="M71" s="75"/>
      <c r="N71" s="75"/>
      <c r="O71" s="75"/>
      <c r="P71" s="89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spans="2:27" ht="15" hidden="1" customHeight="1">
      <c r="B72" s="56">
        <v>1559</v>
      </c>
      <c r="D72" s="76">
        <v>-2396418</v>
      </c>
      <c r="E72" s="75"/>
      <c r="F72" s="75"/>
      <c r="G72" s="75"/>
      <c r="H72" s="75" t="s">
        <v>158</v>
      </c>
      <c r="I72" s="75"/>
      <c r="J72" s="75"/>
      <c r="K72" s="75"/>
      <c r="M72" s="75"/>
      <c r="N72" s="75"/>
      <c r="O72" s="75"/>
      <c r="P72" s="89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2:27" ht="15" hidden="1" customHeight="1">
      <c r="B73" s="56">
        <v>1569</v>
      </c>
      <c r="D73" s="76">
        <v>-22146173</v>
      </c>
      <c r="E73" s="75"/>
      <c r="F73" s="75"/>
      <c r="G73" s="75"/>
      <c r="H73" s="75" t="s">
        <v>159</v>
      </c>
      <c r="I73" s="75"/>
      <c r="J73" s="75"/>
      <c r="K73" s="75"/>
      <c r="M73" s="75"/>
      <c r="N73" s="75"/>
      <c r="O73" s="75"/>
      <c r="P73" s="89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2:27" ht="15" hidden="1" customHeight="1">
      <c r="B74" s="56">
        <v>1639</v>
      </c>
      <c r="D74" s="76">
        <v>-28712821</v>
      </c>
      <c r="E74" s="75"/>
      <c r="F74" s="75"/>
      <c r="G74" s="75"/>
      <c r="H74" s="75" t="s">
        <v>160</v>
      </c>
      <c r="I74" s="75"/>
      <c r="J74" s="75"/>
      <c r="K74" s="75"/>
      <c r="M74" s="75"/>
      <c r="N74" s="75"/>
      <c r="O74" s="75"/>
      <c r="P74" s="89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 spans="2:27" ht="15" hidden="1" customHeight="1">
      <c r="D75" s="75"/>
      <c r="E75" s="75"/>
      <c r="F75" s="75"/>
      <c r="G75" s="75"/>
      <c r="H75" s="75"/>
      <c r="I75" s="75"/>
      <c r="J75" s="75"/>
      <c r="K75" s="75"/>
      <c r="M75" s="75"/>
      <c r="N75" s="75"/>
      <c r="O75" s="75"/>
      <c r="P75" s="89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2:27" ht="15" hidden="1" customHeight="1">
      <c r="D76" s="91" t="b">
        <f>SUM(D67:D69)+SUM(D72:D74)=D27</f>
        <v>1</v>
      </c>
      <c r="E76" s="75"/>
      <c r="F76" s="75"/>
      <c r="G76" s="75"/>
      <c r="H76" s="75"/>
      <c r="I76" s="75"/>
      <c r="J76" s="75"/>
      <c r="K76" s="75"/>
      <c r="M76" s="75"/>
      <c r="N76" s="75"/>
      <c r="O76" s="75"/>
      <c r="P76" s="89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spans="2:27" ht="15" hidden="1" customHeight="1">
      <c r="D77" s="75"/>
      <c r="E77" s="75"/>
      <c r="F77" s="75"/>
      <c r="G77" s="75"/>
      <c r="H77" s="75"/>
      <c r="I77" s="75"/>
      <c r="J77" s="75"/>
      <c r="K77" s="75"/>
      <c r="M77" s="75"/>
      <c r="N77" s="75"/>
      <c r="O77" s="75"/>
      <c r="P77" s="89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2:27" ht="15" hidden="1" customHeight="1">
      <c r="B78" s="90" t="s">
        <v>23</v>
      </c>
      <c r="C78" s="92"/>
      <c r="D78" s="93" t="s">
        <v>161</v>
      </c>
      <c r="E78" s="93"/>
      <c r="F78" s="93"/>
      <c r="G78" s="75"/>
      <c r="H78" s="75"/>
      <c r="I78" s="75"/>
      <c r="J78" s="75"/>
      <c r="K78" s="75"/>
      <c r="M78" s="75"/>
      <c r="N78" s="75"/>
      <c r="O78" s="75"/>
      <c r="P78" s="89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spans="2:27" ht="15" hidden="1" customHeight="1">
      <c r="B79" s="56">
        <v>111801</v>
      </c>
      <c r="C79" s="92"/>
      <c r="D79" s="76">
        <v>1545995</v>
      </c>
      <c r="E79" s="93"/>
      <c r="F79" s="93" t="s">
        <v>2</v>
      </c>
      <c r="G79" s="75"/>
      <c r="H79" s="56" t="s">
        <v>162</v>
      </c>
      <c r="I79" s="75"/>
      <c r="J79" s="75"/>
      <c r="K79" s="75"/>
      <c r="M79" s="75"/>
      <c r="N79" s="75"/>
      <c r="O79" s="75"/>
      <c r="P79" s="89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spans="2:27" ht="15" hidden="1" customHeight="1">
      <c r="B80" s="56">
        <v>111802</v>
      </c>
      <c r="C80" s="92"/>
      <c r="D80" s="76">
        <v>-189836</v>
      </c>
      <c r="E80" s="93"/>
      <c r="F80" s="93" t="s">
        <v>2</v>
      </c>
      <c r="G80" s="75"/>
      <c r="H80" s="56" t="s">
        <v>163</v>
      </c>
      <c r="I80" s="75"/>
      <c r="J80" s="75"/>
      <c r="K80" s="75"/>
      <c r="M80" s="75"/>
      <c r="N80" s="75"/>
      <c r="O80" s="75"/>
      <c r="P80" s="89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spans="2:27" ht="15" hidden="1" customHeight="1">
      <c r="C81" s="92"/>
      <c r="D81" s="76">
        <f>SUM(D79:D80)</f>
        <v>1356159</v>
      </c>
      <c r="E81" s="93"/>
      <c r="F81" s="93"/>
      <c r="G81" s="75"/>
      <c r="I81" s="75"/>
      <c r="J81" s="75"/>
      <c r="K81" s="75"/>
      <c r="M81" s="75"/>
      <c r="N81" s="75"/>
      <c r="O81" s="75"/>
      <c r="P81" s="89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2:27" ht="15" hidden="1" customHeight="1">
      <c r="C82" s="92"/>
      <c r="D82" s="76"/>
      <c r="E82" s="93"/>
      <c r="F82" s="93"/>
      <c r="G82" s="75"/>
      <c r="I82" s="75"/>
      <c r="J82" s="75"/>
      <c r="K82" s="75"/>
      <c r="M82" s="75"/>
      <c r="N82" s="75"/>
      <c r="O82" s="75"/>
      <c r="P82" s="89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2:27" ht="15" hidden="1" customHeight="1">
      <c r="B83" s="56">
        <v>111803</v>
      </c>
      <c r="C83" s="92"/>
      <c r="D83" s="76">
        <v>52309071</v>
      </c>
      <c r="E83" s="93"/>
      <c r="F83" s="93" t="s">
        <v>2</v>
      </c>
      <c r="G83" s="75"/>
      <c r="H83" s="56" t="s">
        <v>164</v>
      </c>
      <c r="I83" s="75"/>
      <c r="J83" s="75"/>
      <c r="K83" s="75"/>
      <c r="M83" s="75"/>
      <c r="N83" s="75"/>
      <c r="O83" s="75"/>
      <c r="P83" s="89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2:27" ht="15" hidden="1" customHeight="1">
      <c r="B84" s="56">
        <v>111804</v>
      </c>
      <c r="C84" s="92"/>
      <c r="D84" s="76">
        <v>2352210</v>
      </c>
      <c r="E84" s="93"/>
      <c r="F84" s="93" t="s">
        <v>2</v>
      </c>
      <c r="G84" s="75"/>
      <c r="H84" s="56" t="s">
        <v>165</v>
      </c>
      <c r="I84" s="75"/>
      <c r="J84" s="75"/>
      <c r="K84" s="75"/>
      <c r="M84" s="75"/>
      <c r="N84" s="75"/>
      <c r="O84" s="75"/>
      <c r="P84" s="89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spans="2:27" ht="15" hidden="1" customHeight="1">
      <c r="B85" s="92"/>
      <c r="C85" s="92"/>
      <c r="D85" s="94">
        <f>SUM(D83:D84)</f>
        <v>54661281</v>
      </c>
      <c r="E85" s="93"/>
      <c r="F85" s="93"/>
      <c r="G85" s="75"/>
      <c r="H85" s="75"/>
      <c r="I85" s="75"/>
      <c r="J85" s="75"/>
      <c r="K85" s="75"/>
      <c r="M85" s="75"/>
      <c r="N85" s="75"/>
      <c r="O85" s="75"/>
      <c r="P85" s="89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spans="2:27" ht="15" hidden="1" customHeight="1">
      <c r="B86" s="92"/>
      <c r="C86" s="92"/>
      <c r="D86" s="94"/>
      <c r="E86" s="93"/>
      <c r="F86" s="93"/>
      <c r="G86" s="75"/>
      <c r="H86" s="75"/>
      <c r="I86" s="75"/>
      <c r="J86" s="75"/>
      <c r="K86" s="75"/>
      <c r="M86" s="75"/>
      <c r="N86" s="75"/>
      <c r="O86" s="75"/>
      <c r="P86" s="89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2:27" ht="15" hidden="1" customHeight="1">
      <c r="B87" s="98" t="s">
        <v>30</v>
      </c>
      <c r="C87" s="92"/>
      <c r="D87" s="95">
        <f>D81+D85</f>
        <v>56017440</v>
      </c>
      <c r="E87" s="93"/>
      <c r="F87" s="93" t="s">
        <v>2</v>
      </c>
      <c r="G87" s="75"/>
      <c r="H87" s="75"/>
      <c r="I87" s="75"/>
      <c r="J87" s="75"/>
      <c r="K87" s="75"/>
      <c r="M87" s="75"/>
      <c r="N87" s="75"/>
      <c r="O87" s="75"/>
      <c r="P87" s="89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spans="2:27" ht="15" hidden="1" customHeight="1">
      <c r="B88" s="92"/>
      <c r="C88" s="92"/>
      <c r="D88" s="93"/>
      <c r="E88" s="93"/>
      <c r="F88" s="93"/>
      <c r="G88" s="75"/>
      <c r="H88" s="75"/>
      <c r="I88" s="75"/>
      <c r="J88" s="75"/>
      <c r="K88" s="75"/>
      <c r="M88" s="75"/>
      <c r="N88" s="75"/>
      <c r="O88" s="75"/>
      <c r="P88" s="89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 spans="2:27" ht="15" hidden="1" customHeight="1">
      <c r="B89" s="90" t="s">
        <v>23</v>
      </c>
      <c r="C89" s="92"/>
      <c r="D89" s="93" t="s">
        <v>166</v>
      </c>
      <c r="E89" s="93"/>
      <c r="F89" s="93"/>
      <c r="G89" s="75"/>
      <c r="H89" s="75"/>
      <c r="I89" s="75"/>
      <c r="J89" s="75"/>
      <c r="K89" s="75"/>
      <c r="M89" s="75"/>
      <c r="N89" s="75"/>
      <c r="O89" s="75"/>
      <c r="P89" s="89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 spans="2:27" ht="15" hidden="1" customHeight="1">
      <c r="B90" s="92">
        <v>111101</v>
      </c>
      <c r="C90" s="92"/>
      <c r="D90" s="76">
        <v>3273989</v>
      </c>
      <c r="E90" s="93"/>
      <c r="F90" s="93" t="s">
        <v>3</v>
      </c>
      <c r="G90" s="75"/>
      <c r="H90" s="75" t="s">
        <v>167</v>
      </c>
      <c r="I90" s="75"/>
      <c r="J90" s="75"/>
      <c r="K90" s="75"/>
      <c r="M90" s="75"/>
      <c r="N90" s="75"/>
      <c r="O90" s="75"/>
      <c r="P90" s="89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spans="2:27" ht="15" hidden="1" customHeight="1">
      <c r="B91" s="92">
        <v>111102</v>
      </c>
      <c r="C91" s="92"/>
      <c r="D91" s="76">
        <v>-394436</v>
      </c>
      <c r="E91" s="93"/>
      <c r="F91" s="93" t="s">
        <v>3</v>
      </c>
      <c r="G91" s="75"/>
      <c r="H91" s="75" t="s">
        <v>168</v>
      </c>
      <c r="I91" s="75"/>
      <c r="J91" s="75"/>
      <c r="K91" s="75"/>
      <c r="M91" s="75"/>
      <c r="N91" s="75"/>
      <c r="O91" s="75"/>
      <c r="P91" s="89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spans="2:27" ht="15" hidden="1" customHeight="1">
      <c r="B92" s="92"/>
      <c r="C92" s="92"/>
      <c r="D92" s="94">
        <f>SUM(D90:D91)</f>
        <v>2879553</v>
      </c>
      <c r="E92" s="93"/>
      <c r="F92" s="93"/>
      <c r="G92" s="75"/>
      <c r="H92" s="75"/>
      <c r="I92" s="75"/>
      <c r="J92" s="75"/>
      <c r="K92" s="75"/>
      <c r="L92" s="75"/>
      <c r="M92" s="75"/>
      <c r="N92" s="75"/>
      <c r="O92" s="75"/>
      <c r="P92" s="89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spans="2:27" ht="15" hidden="1" customHeight="1">
      <c r="B93" s="92"/>
      <c r="C93" s="92"/>
      <c r="D93" s="93"/>
      <c r="E93" s="93"/>
      <c r="F93" s="93"/>
      <c r="G93" s="75"/>
      <c r="H93" s="75"/>
      <c r="I93" s="75"/>
      <c r="J93" s="75"/>
      <c r="K93" s="75"/>
      <c r="L93" s="75"/>
      <c r="M93" s="75"/>
      <c r="N93" s="75"/>
      <c r="O93" s="75"/>
      <c r="P93" s="89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2:27" ht="15" hidden="1" customHeight="1" thickBot="1">
      <c r="B94" s="98" t="s">
        <v>169</v>
      </c>
      <c r="C94" s="92"/>
      <c r="D94" s="96">
        <f>D87+D92</f>
        <v>58896993</v>
      </c>
      <c r="E94" s="93"/>
      <c r="F94" s="93"/>
      <c r="G94" s="75"/>
      <c r="H94" s="75"/>
      <c r="I94" s="75"/>
      <c r="J94" s="75"/>
      <c r="K94" s="75"/>
      <c r="L94" s="75"/>
      <c r="M94" s="75"/>
      <c r="N94" s="75"/>
      <c r="P94" s="89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2:27" ht="15" hidden="1" customHeight="1" thickTop="1">
      <c r="D95" s="86" t="b">
        <f>D94=D9+D25</f>
        <v>1</v>
      </c>
      <c r="E95" s="75"/>
      <c r="F95" s="75"/>
      <c r="G95" s="75"/>
      <c r="H95" s="75"/>
      <c r="I95" s="75"/>
      <c r="J95" s="75"/>
      <c r="K95" s="75"/>
      <c r="L95" s="75"/>
      <c r="M95" s="75"/>
      <c r="N95" s="75"/>
      <c r="P95" s="89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spans="2:27" ht="15" customHeight="1" thickTop="1">
      <c r="P96" s="89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spans="17:27" ht="15" customHeight="1"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spans="17:27" ht="15" customHeight="1"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spans="17:27" ht="15" customHeight="1"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spans="17:27" ht="15" customHeight="1">
      <c r="Z100" s="75"/>
      <c r="AA100" s="75"/>
    </row>
    <row r="101" spans="17:27" ht="15" customHeight="1">
      <c r="Z101" s="75"/>
      <c r="AA101" s="75"/>
    </row>
    <row r="102" spans="17:27" ht="15" customHeight="1">
      <c r="Z102" s="75"/>
      <c r="AA102" s="75"/>
    </row>
  </sheetData>
  <mergeCells count="9">
    <mergeCell ref="B1:AD1"/>
    <mergeCell ref="B2:AD2"/>
    <mergeCell ref="B3:AD3"/>
    <mergeCell ref="S5:U5"/>
    <mergeCell ref="AA5:AC5"/>
    <mergeCell ref="D5:F5"/>
    <mergeCell ref="L5:N5"/>
    <mergeCell ref="H5:J5"/>
    <mergeCell ref="W5:Y5"/>
  </mergeCells>
  <phoneticPr fontId="4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FFCCFF"/>
    <pageSetUpPr fitToPage="1"/>
  </sheetPr>
  <dimension ref="A1:AA65"/>
  <sheetViews>
    <sheetView zoomScale="90" zoomScaleNormal="90" workbookViewId="0">
      <selection activeCell="S15" sqref="S15"/>
    </sheetView>
  </sheetViews>
  <sheetFormatPr defaultColWidth="10.28515625" defaultRowHeight="18" customHeight="1"/>
  <cols>
    <col min="1" max="1" width="9.85546875" style="1" bestFit="1" customWidth="1"/>
    <col min="2" max="2" width="32.7109375" style="1" bestFit="1" customWidth="1"/>
    <col min="3" max="3" width="4.42578125" style="1" customWidth="1"/>
    <col min="4" max="4" width="14.7109375" style="1" hidden="1" customWidth="1"/>
    <col min="5" max="5" width="3.42578125" style="1" hidden="1" customWidth="1"/>
    <col min="6" max="6" width="7" style="1" hidden="1" customWidth="1"/>
    <col min="7" max="7" width="3.5703125" style="1" hidden="1" customWidth="1"/>
    <col min="8" max="8" width="14.7109375" style="1" hidden="1" customWidth="1"/>
    <col min="9" max="9" width="3.28515625" style="1" hidden="1" customWidth="1"/>
    <col min="10" max="10" width="7" style="1" hidden="1" customWidth="1"/>
    <col min="11" max="11" width="2.7109375" style="1" hidden="1" customWidth="1"/>
    <col min="12" max="12" width="15.28515625" style="1" hidden="1" customWidth="1"/>
    <col min="13" max="13" width="2.5703125" style="1" hidden="1" customWidth="1"/>
    <col min="14" max="14" width="10.28515625" style="1" hidden="1" customWidth="1"/>
    <col min="15" max="15" width="3.28515625" style="1" hidden="1" customWidth="1"/>
    <col min="16" max="16" width="13.7109375" style="1" hidden="1" customWidth="1"/>
    <col min="17" max="17" width="2.5703125" style="1" hidden="1" customWidth="1"/>
    <col min="18" max="18" width="10.28515625" style="1" hidden="1" customWidth="1"/>
    <col min="19" max="19" width="16" style="1" customWidth="1"/>
    <col min="20" max="20" width="2.5703125" style="1" customWidth="1"/>
    <col min="21" max="21" width="16" style="1" customWidth="1"/>
    <col min="22" max="22" width="3.28515625" style="1" customWidth="1"/>
    <col min="23" max="23" width="16.7109375" style="1" customWidth="1"/>
    <col min="24" max="24" width="2.5703125" style="1" customWidth="1"/>
    <col min="25" max="25" width="16.7109375" style="1" customWidth="1"/>
    <col min="26" max="26" width="15.28515625" style="1" bestFit="1" customWidth="1"/>
    <col min="27" max="16384" width="10.28515625" style="1"/>
  </cols>
  <sheetData>
    <row r="1" spans="1:27" ht="18" customHeight="1">
      <c r="B1" s="149" t="s">
        <v>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7" ht="18" customHeight="1">
      <c r="B2" s="149" t="s">
        <v>72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7" ht="18" customHeight="1">
      <c r="B3" s="151" t="s">
        <v>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</row>
    <row r="4" spans="1:27" ht="18" customHeight="1">
      <c r="B4" s="21"/>
    </row>
    <row r="5" spans="1:27" ht="18" customHeight="1" thickBot="1">
      <c r="B5" s="41"/>
      <c r="C5" s="2"/>
      <c r="D5" s="150" t="s">
        <v>34</v>
      </c>
      <c r="E5" s="150"/>
      <c r="F5" s="150"/>
      <c r="G5" s="2"/>
      <c r="H5" s="150" t="s">
        <v>73</v>
      </c>
      <c r="I5" s="150"/>
      <c r="J5" s="150"/>
      <c r="L5" s="150" t="s">
        <v>80</v>
      </c>
      <c r="M5" s="150"/>
      <c r="N5" s="150"/>
      <c r="O5" s="2"/>
      <c r="P5" s="150" t="s">
        <v>47</v>
      </c>
      <c r="Q5" s="150"/>
      <c r="R5" s="150"/>
      <c r="S5" s="150" t="s">
        <v>172</v>
      </c>
      <c r="T5" s="150"/>
      <c r="U5" s="150"/>
      <c r="V5" s="2"/>
      <c r="W5" s="150" t="s">
        <v>173</v>
      </c>
      <c r="X5" s="150"/>
      <c r="Y5" s="150"/>
    </row>
    <row r="6" spans="1:27" ht="18" customHeight="1" thickBot="1">
      <c r="B6" s="2"/>
      <c r="C6" s="2"/>
      <c r="D6" s="3" t="s">
        <v>0</v>
      </c>
      <c r="E6" s="22"/>
      <c r="F6" s="5" t="s">
        <v>1</v>
      </c>
      <c r="G6" s="4"/>
      <c r="H6" s="3" t="s">
        <v>0</v>
      </c>
      <c r="I6" s="22"/>
      <c r="J6" s="5" t="s">
        <v>1</v>
      </c>
      <c r="L6" s="100" t="s">
        <v>0</v>
      </c>
      <c r="M6" s="22"/>
      <c r="N6" s="5" t="s">
        <v>1</v>
      </c>
      <c r="O6" s="4"/>
      <c r="P6" s="100" t="s">
        <v>0</v>
      </c>
      <c r="Q6" s="22"/>
      <c r="R6" s="5" t="s">
        <v>1</v>
      </c>
      <c r="S6" s="5" t="s">
        <v>0</v>
      </c>
      <c r="T6" s="22"/>
      <c r="U6" s="5" t="s">
        <v>1</v>
      </c>
      <c r="V6" s="4"/>
      <c r="W6" s="136" t="s">
        <v>0</v>
      </c>
      <c r="X6" s="22"/>
      <c r="Y6" s="5" t="s">
        <v>1</v>
      </c>
    </row>
    <row r="7" spans="1:27" ht="18" customHeight="1">
      <c r="A7" s="1" t="s">
        <v>35</v>
      </c>
      <c r="B7" s="2" t="s">
        <v>6</v>
      </c>
      <c r="C7" s="2"/>
      <c r="D7" s="131">
        <v>51466246</v>
      </c>
      <c r="E7" s="2"/>
      <c r="F7" s="23">
        <f>ROUNDUP(D7*100/$D$7,0)</f>
        <v>100</v>
      </c>
      <c r="G7" s="2"/>
      <c r="H7" s="131">
        <v>57237127</v>
      </c>
      <c r="I7" s="2"/>
      <c r="J7" s="24">
        <f>ROUND(H7*100/$H$7,0)</f>
        <v>100</v>
      </c>
      <c r="L7" s="23">
        <f>S7-D7</f>
        <v>53797793</v>
      </c>
      <c r="M7" s="2"/>
      <c r="N7" s="23">
        <f>ROUNDUP(L7*100/$L$7,0)</f>
        <v>100</v>
      </c>
      <c r="O7" s="2"/>
      <c r="P7" s="23">
        <f>W7-H7</f>
        <v>62536191</v>
      </c>
      <c r="Q7" s="2"/>
      <c r="R7" s="23">
        <f>ROUNDDOWN(P7*100/$P$7,0)</f>
        <v>100</v>
      </c>
      <c r="S7" s="10">
        <v>105264039</v>
      </c>
      <c r="T7" s="2"/>
      <c r="U7" s="137">
        <v>100</v>
      </c>
      <c r="V7" s="2"/>
      <c r="W7" s="10">
        <v>119773318</v>
      </c>
      <c r="X7" s="2"/>
      <c r="Y7" s="137">
        <v>100</v>
      </c>
    </row>
    <row r="8" spans="1:27" ht="18" customHeight="1">
      <c r="A8" s="1" t="s">
        <v>38</v>
      </c>
      <c r="B8" s="2" t="s">
        <v>32</v>
      </c>
      <c r="C8" s="2"/>
      <c r="D8" s="131">
        <v>-47346770</v>
      </c>
      <c r="E8" s="25"/>
      <c r="F8" s="26">
        <f>ROUNDUP(D8*100/$D$7,0)</f>
        <v>-92</v>
      </c>
      <c r="G8" s="25"/>
      <c r="H8" s="131">
        <v>-51240725</v>
      </c>
      <c r="I8" s="25"/>
      <c r="J8" s="27">
        <f>ROUND(H8*100/$H$7,0)</f>
        <v>-90</v>
      </c>
      <c r="K8" s="28"/>
      <c r="L8" s="26">
        <f>S8-D8</f>
        <v>-49577920</v>
      </c>
      <c r="M8" s="25"/>
      <c r="N8" s="26">
        <f>ROUNDUP(L8*100/$L$7,0)</f>
        <v>-93</v>
      </c>
      <c r="O8" s="25"/>
      <c r="P8" s="26">
        <f>W8-H8</f>
        <v>-53230476</v>
      </c>
      <c r="Q8" s="25"/>
      <c r="R8" s="26">
        <f>ROUND(P8*100/$P$7,0)</f>
        <v>-85</v>
      </c>
      <c r="S8" s="10">
        <v>-96924690</v>
      </c>
      <c r="T8" s="25"/>
      <c r="U8" s="141">
        <f>ROUND(S8/$S$7*100,0)</f>
        <v>-92</v>
      </c>
      <c r="V8" s="25"/>
      <c r="W8" s="10">
        <v>-104471201</v>
      </c>
      <c r="X8" s="25"/>
      <c r="Y8" s="141">
        <f>ROUND(W8/$W$7*100,0)</f>
        <v>-87</v>
      </c>
    </row>
    <row r="9" spans="1:27" ht="18" customHeight="1">
      <c r="B9" s="40" t="s">
        <v>58</v>
      </c>
      <c r="C9" s="2"/>
      <c r="D9" s="27">
        <f>SUM(D7:D8)</f>
        <v>4119476</v>
      </c>
      <c r="E9" s="2"/>
      <c r="F9" s="27">
        <f>SUM(F7:F8)</f>
        <v>8</v>
      </c>
      <c r="G9" s="2"/>
      <c r="H9" s="13">
        <f>SUM(H7:H8)</f>
        <v>5996402</v>
      </c>
      <c r="I9" s="2"/>
      <c r="J9" s="26">
        <f>SUM(J7:J8)</f>
        <v>10</v>
      </c>
      <c r="L9" s="26">
        <f>SUM(L7:L8)</f>
        <v>4219873</v>
      </c>
      <c r="M9" s="2"/>
      <c r="N9" s="27">
        <f>SUM(N7:N8)</f>
        <v>7</v>
      </c>
      <c r="O9" s="2"/>
      <c r="P9" s="14">
        <f>SUM(P7:P8)</f>
        <v>9305715</v>
      </c>
      <c r="Q9" s="2"/>
      <c r="R9" s="27">
        <f>SUM(R7:R8)</f>
        <v>15</v>
      </c>
      <c r="S9" s="49">
        <f>SUM(S7:S8)</f>
        <v>8339349</v>
      </c>
      <c r="T9" s="40"/>
      <c r="U9" s="138">
        <f>ROUND(S9/$S$7*100,0)</f>
        <v>8</v>
      </c>
      <c r="V9" s="40"/>
      <c r="W9" s="49">
        <f>SUM(W7:W8)</f>
        <v>15302117</v>
      </c>
      <c r="X9" s="40"/>
      <c r="Y9" s="138">
        <f>ROUND(W9/$W$7*100,0)</f>
        <v>13</v>
      </c>
    </row>
    <row r="10" spans="1:27" ht="18" customHeight="1">
      <c r="B10" s="2"/>
      <c r="C10" s="2"/>
      <c r="D10" s="7"/>
      <c r="E10" s="2"/>
      <c r="F10" s="7"/>
      <c r="G10" s="2"/>
      <c r="H10" s="7"/>
      <c r="I10" s="2"/>
      <c r="J10" s="7"/>
      <c r="L10" s="7"/>
      <c r="M10" s="2"/>
      <c r="N10" s="7"/>
      <c r="O10" s="2"/>
      <c r="P10" s="7"/>
      <c r="Q10" s="2"/>
      <c r="R10" s="7"/>
      <c r="S10" s="9"/>
      <c r="T10" s="2"/>
      <c r="U10" s="137"/>
      <c r="V10" s="2"/>
      <c r="W10" s="9"/>
      <c r="X10" s="2"/>
      <c r="Y10" s="137"/>
    </row>
    <row r="11" spans="1:27" ht="18" customHeight="1">
      <c r="B11" s="40" t="s">
        <v>87</v>
      </c>
      <c r="C11" s="2"/>
      <c r="D11" s="7"/>
      <c r="E11" s="2"/>
      <c r="F11" s="7"/>
      <c r="G11" s="2"/>
      <c r="H11" s="7"/>
      <c r="I11" s="2"/>
      <c r="J11" s="7"/>
      <c r="L11" s="7"/>
      <c r="M11" s="2"/>
      <c r="N11" s="7"/>
      <c r="O11" s="2"/>
      <c r="P11" s="7"/>
      <c r="Q11" s="2"/>
      <c r="R11" s="7"/>
      <c r="S11" s="9"/>
      <c r="T11" s="2"/>
      <c r="U11" s="137"/>
      <c r="V11" s="2"/>
      <c r="W11" s="9"/>
      <c r="X11" s="2"/>
      <c r="Y11" s="137"/>
    </row>
    <row r="12" spans="1:27" ht="18" customHeight="1">
      <c r="A12" s="46" t="s">
        <v>66</v>
      </c>
      <c r="B12" s="2" t="s">
        <v>33</v>
      </c>
      <c r="C12" s="2"/>
      <c r="D12" s="131">
        <v>3973773</v>
      </c>
      <c r="E12" s="2"/>
      <c r="F12" s="23">
        <f>ROUNDUP(D12*100/$D$7,0)</f>
        <v>8</v>
      </c>
      <c r="G12" s="2"/>
      <c r="H12" s="131">
        <v>712411</v>
      </c>
      <c r="I12" s="2"/>
      <c r="J12" s="24">
        <f>ROUND(H12*100/$H$7,0)</f>
        <v>1</v>
      </c>
      <c r="L12" s="11">
        <f>S12-D12</f>
        <v>-1994135</v>
      </c>
      <c r="M12" s="2"/>
      <c r="N12" s="23">
        <f>ROUNDUP(L12*100/$L$7,0)</f>
        <v>-4</v>
      </c>
      <c r="O12" s="2"/>
      <c r="P12" s="23">
        <f>W12-H12</f>
        <v>767281</v>
      </c>
      <c r="Q12" s="2"/>
      <c r="R12" s="23">
        <f t="shared" ref="R12:R13" si="0">ROUNDDOWN(P12*100/$P$7,0)</f>
        <v>1</v>
      </c>
      <c r="S12" s="132">
        <f>SUMIFS(S$47:S$56,$Z$47:$Z$56,$B12)</f>
        <v>1979638</v>
      </c>
      <c r="T12" s="2"/>
      <c r="U12" s="137">
        <f t="shared" ref="U12:U13" si="1">ROUND(S12/$S$7*100,0)</f>
        <v>2</v>
      </c>
      <c r="V12" s="2"/>
      <c r="W12" s="16">
        <f>SUMIFS(W$47:W$56,$Z$47:$Z$56,$B12)</f>
        <v>1479692</v>
      </c>
      <c r="X12" s="2"/>
      <c r="Y12" s="143">
        <f t="shared" ref="Y12:Y13" si="2">ROUND(W12/$W$7*100,0)</f>
        <v>1</v>
      </c>
      <c r="AA12" s="11"/>
    </row>
    <row r="13" spans="1:27" ht="18" customHeight="1">
      <c r="A13" s="46" t="s">
        <v>66</v>
      </c>
      <c r="B13" s="2" t="s">
        <v>81</v>
      </c>
      <c r="C13" s="2"/>
      <c r="D13" s="131">
        <v>-294150</v>
      </c>
      <c r="E13" s="2"/>
      <c r="F13" s="26">
        <f>ROUNDUP(D13*100/$D$7,0)</f>
        <v>-1</v>
      </c>
      <c r="G13" s="2"/>
      <c r="H13" s="131">
        <v>-167409</v>
      </c>
      <c r="I13" s="2"/>
      <c r="J13" s="27">
        <f>ROUND(H13*100/$H$7,0)</f>
        <v>0</v>
      </c>
      <c r="L13" s="26">
        <f>S13-D13</f>
        <v>4543197</v>
      </c>
      <c r="M13" s="2"/>
      <c r="N13" s="23">
        <f>ROUNDUP(L13*100/$L$7,0)</f>
        <v>9</v>
      </c>
      <c r="O13" s="2"/>
      <c r="P13" s="26">
        <f>W13-H13</f>
        <v>-2068365</v>
      </c>
      <c r="Q13" s="2"/>
      <c r="R13" s="23">
        <f t="shared" si="0"/>
        <v>-3</v>
      </c>
      <c r="S13" s="132">
        <f>SUMIFS(S$47:S$56,$Z$47:$Z$56,$B13)</f>
        <v>4249047</v>
      </c>
      <c r="T13" s="2"/>
      <c r="U13" s="137">
        <f t="shared" si="1"/>
        <v>4</v>
      </c>
      <c r="V13" s="2"/>
      <c r="W13" s="16">
        <f>SUMIFS(W$47:W$56,$Z$47:$Z$56,$B13)</f>
        <v>-2235774</v>
      </c>
      <c r="X13" s="2"/>
      <c r="Y13" s="141">
        <f t="shared" si="2"/>
        <v>-2</v>
      </c>
    </row>
    <row r="14" spans="1:27" ht="18" customHeight="1">
      <c r="B14" s="40" t="s">
        <v>59</v>
      </c>
      <c r="C14" s="2"/>
      <c r="D14" s="13">
        <f>SUM(D12:D13)</f>
        <v>3679623</v>
      </c>
      <c r="E14" s="2"/>
      <c r="F14" s="30">
        <f>SUM(F12:F13)</f>
        <v>7</v>
      </c>
      <c r="G14" s="2"/>
      <c r="H14" s="14">
        <f>SUM(H12:H13)</f>
        <v>545002</v>
      </c>
      <c r="I14" s="2"/>
      <c r="J14" s="30">
        <f>SUM(J12:J13)</f>
        <v>1</v>
      </c>
      <c r="L14" s="18">
        <f>SUM(L12:L13)</f>
        <v>2549062</v>
      </c>
      <c r="M14" s="2"/>
      <c r="N14" s="30">
        <f>SUM(N12:N13)</f>
        <v>5</v>
      </c>
      <c r="O14" s="2"/>
      <c r="P14" s="18">
        <f>SUM(P12:P13)</f>
        <v>-1301084</v>
      </c>
      <c r="Q14" s="2"/>
      <c r="R14" s="30">
        <f>SUM(R12:R13)</f>
        <v>-2</v>
      </c>
      <c r="S14" s="49">
        <f>SUM(S12:S13)</f>
        <v>6228685</v>
      </c>
      <c r="T14" s="40"/>
      <c r="U14" s="138">
        <f>ROUND(S14/$S$7*100,0)</f>
        <v>6</v>
      </c>
      <c r="V14" s="40"/>
      <c r="W14" s="49">
        <f>SUM(W12:W13)</f>
        <v>-756082</v>
      </c>
      <c r="X14" s="40"/>
      <c r="Y14" s="145">
        <f>ROUND(W14/$W$7*100,0)</f>
        <v>-1</v>
      </c>
    </row>
    <row r="15" spans="1:27" ht="18" customHeight="1">
      <c r="B15" s="2"/>
      <c r="C15" s="2"/>
      <c r="D15" s="7"/>
      <c r="E15" s="2"/>
      <c r="F15" s="7"/>
      <c r="G15" s="2"/>
      <c r="H15" s="7"/>
      <c r="I15" s="2"/>
      <c r="J15" s="7"/>
      <c r="L15" s="7"/>
      <c r="M15" s="2"/>
      <c r="N15" s="7"/>
      <c r="O15" s="2"/>
      <c r="P15" s="7"/>
      <c r="Q15" s="2"/>
      <c r="R15" s="7"/>
      <c r="S15" s="9"/>
      <c r="T15" s="2"/>
      <c r="U15" s="137"/>
      <c r="V15" s="2"/>
      <c r="W15" s="9"/>
      <c r="X15" s="2"/>
      <c r="Y15" s="137"/>
    </row>
    <row r="16" spans="1:27" ht="18" customHeight="1">
      <c r="B16" s="40" t="s">
        <v>60</v>
      </c>
      <c r="C16" s="2"/>
      <c r="D16" s="9">
        <f>SUM(D9,D14)</f>
        <v>7799099</v>
      </c>
      <c r="E16" s="2"/>
      <c r="F16" s="29">
        <f>F9+F14</f>
        <v>15</v>
      </c>
      <c r="G16" s="2"/>
      <c r="H16" s="11">
        <f>SUM(H9,H14)</f>
        <v>6541404</v>
      </c>
      <c r="I16" s="2"/>
      <c r="J16" s="7">
        <f>ROUND(H16*100/H7,0)</f>
        <v>11</v>
      </c>
      <c r="L16" s="9">
        <f>SUM(L9,L14)</f>
        <v>6768935</v>
      </c>
      <c r="M16" s="2"/>
      <c r="N16" s="17">
        <f>N9+N14</f>
        <v>12</v>
      </c>
      <c r="O16" s="2"/>
      <c r="P16" s="9">
        <f>SUM(P9,P14)</f>
        <v>8004631</v>
      </c>
      <c r="Q16" s="2"/>
      <c r="R16" s="29">
        <f>R9+R14</f>
        <v>13</v>
      </c>
      <c r="S16" s="50">
        <f>SUM(S9,S14)</f>
        <v>14568034</v>
      </c>
      <c r="T16" s="40"/>
      <c r="U16" s="139">
        <f>ROUND(S16/$S$7*100,0)</f>
        <v>14</v>
      </c>
      <c r="V16" s="40"/>
      <c r="W16" s="50">
        <f>SUM(W9,W14)</f>
        <v>14546035</v>
      </c>
      <c r="X16" s="40"/>
      <c r="Y16" s="139">
        <f>ROUND(W16/$W$7*100,0)</f>
        <v>12</v>
      </c>
    </row>
    <row r="17" spans="1:27" ht="18" customHeight="1">
      <c r="B17" s="2"/>
      <c r="C17" s="2"/>
      <c r="D17" s="7"/>
      <c r="E17" s="2"/>
      <c r="F17" s="7"/>
      <c r="G17" s="2"/>
      <c r="H17" s="7"/>
      <c r="I17" s="2"/>
      <c r="J17" s="7"/>
      <c r="L17" s="7"/>
      <c r="M17" s="2"/>
      <c r="N17" s="7"/>
      <c r="O17" s="2"/>
      <c r="P17" s="8"/>
      <c r="Q17" s="2"/>
      <c r="R17" s="7"/>
      <c r="S17" s="9"/>
      <c r="T17" s="2"/>
      <c r="U17" s="137"/>
      <c r="V17" s="2"/>
      <c r="W17" s="9"/>
      <c r="X17" s="2"/>
      <c r="Y17" s="137"/>
      <c r="AA17" s="11"/>
    </row>
    <row r="18" spans="1:27" ht="18" customHeight="1">
      <c r="A18" s="1" t="s">
        <v>36</v>
      </c>
      <c r="B18" s="2" t="s">
        <v>82</v>
      </c>
      <c r="C18" s="2"/>
      <c r="D18" s="131">
        <v>-904756</v>
      </c>
      <c r="E18" s="2"/>
      <c r="F18" s="26">
        <f>ROUNDDOWN(D18*100/$D$7,0)</f>
        <v>-1</v>
      </c>
      <c r="G18" s="2"/>
      <c r="H18" s="131">
        <v>-962983</v>
      </c>
      <c r="I18" s="2"/>
      <c r="J18" s="24">
        <f>ROUND(H18*100/$H$7,0)</f>
        <v>-2</v>
      </c>
      <c r="L18" s="26">
        <f>S18-D18</f>
        <v>-1068422</v>
      </c>
      <c r="M18" s="2"/>
      <c r="N18" s="26">
        <f>ROUND(L18*100/$L$7,0)</f>
        <v>-2</v>
      </c>
      <c r="O18" s="2"/>
      <c r="P18" s="26">
        <f>W18-H18</f>
        <v>-1949850</v>
      </c>
      <c r="Q18" s="2"/>
      <c r="R18" s="26">
        <f>ROUND(P18*100/P7,0)</f>
        <v>-3</v>
      </c>
      <c r="S18" s="13">
        <v>-1973178</v>
      </c>
      <c r="T18" s="2"/>
      <c r="U18" s="142">
        <f>ROUND(S18/$S$7*100,0)</f>
        <v>-2</v>
      </c>
      <c r="V18" s="2"/>
      <c r="W18" s="13">
        <v>-2912833</v>
      </c>
      <c r="X18" s="2"/>
      <c r="Y18" s="142">
        <f>ROUND(W18/$W$7*100,0)</f>
        <v>-2</v>
      </c>
    </row>
    <row r="19" spans="1:27" ht="18" customHeight="1">
      <c r="B19" s="2"/>
      <c r="C19" s="2"/>
      <c r="D19" s="7"/>
      <c r="E19" s="2"/>
      <c r="F19" s="7"/>
      <c r="G19" s="2"/>
      <c r="H19" s="7"/>
      <c r="I19" s="2"/>
      <c r="J19" s="7"/>
      <c r="L19" s="7"/>
      <c r="M19" s="2"/>
      <c r="N19" s="7"/>
      <c r="O19" s="2"/>
      <c r="P19" s="7"/>
      <c r="Q19" s="2"/>
      <c r="R19" s="7"/>
      <c r="S19" s="9"/>
      <c r="T19" s="2"/>
      <c r="U19" s="137"/>
      <c r="V19" s="2"/>
      <c r="W19" s="9"/>
      <c r="X19" s="2"/>
      <c r="Y19" s="137"/>
    </row>
    <row r="20" spans="1:27" ht="18" customHeight="1">
      <c r="B20" s="40" t="s">
        <v>83</v>
      </c>
      <c r="C20" s="2"/>
      <c r="D20" s="31">
        <f>SUM(D16:D19)</f>
        <v>6894343</v>
      </c>
      <c r="E20" s="2"/>
      <c r="F20" s="27">
        <f>ROUND(D20*100/$D$7,0)</f>
        <v>13</v>
      </c>
      <c r="G20" s="2"/>
      <c r="H20" s="31">
        <f>SUM(H16:H19)</f>
        <v>5578421</v>
      </c>
      <c r="I20" s="2"/>
      <c r="J20" s="27">
        <f>ROUND(H20*100/$H$7,0)</f>
        <v>10</v>
      </c>
      <c r="L20" s="13">
        <f>SUM(L16:L19)</f>
        <v>5700513</v>
      </c>
      <c r="M20" s="2"/>
      <c r="N20" s="26">
        <f>ROUND(L20*100/$L$7,0)</f>
        <v>11</v>
      </c>
      <c r="O20" s="2"/>
      <c r="P20" s="13">
        <f>SUM(P16:P19)</f>
        <v>6054781</v>
      </c>
      <c r="Q20" s="2"/>
      <c r="R20" s="32">
        <f>SUM(R16:R18)</f>
        <v>10</v>
      </c>
      <c r="S20" s="49">
        <f>SUM(S16:S19)</f>
        <v>12594856</v>
      </c>
      <c r="T20" s="40"/>
      <c r="U20" s="138">
        <f>ROUND(S20/$S$7*100,0)</f>
        <v>12</v>
      </c>
      <c r="V20" s="40"/>
      <c r="W20" s="49">
        <f>SUM(W16:W19)</f>
        <v>11633202</v>
      </c>
      <c r="X20" s="40"/>
      <c r="Y20" s="144">
        <f>ROUND(W20/$W$7*100,0)</f>
        <v>10</v>
      </c>
    </row>
    <row r="21" spans="1:27" ht="18" hidden="1" customHeight="1">
      <c r="B21" s="101" t="s">
        <v>12</v>
      </c>
      <c r="C21" s="2"/>
      <c r="D21" s="33"/>
      <c r="E21" s="2"/>
      <c r="F21" s="8"/>
      <c r="G21" s="2"/>
      <c r="H21" s="33"/>
      <c r="I21" s="2"/>
      <c r="J21" s="8"/>
      <c r="L21" s="33"/>
      <c r="M21" s="2"/>
      <c r="N21" s="8"/>
      <c r="O21" s="2"/>
      <c r="P21" s="33"/>
      <c r="Q21" s="2"/>
      <c r="R21" s="34"/>
      <c r="S21" s="10">
        <v>12594856</v>
      </c>
      <c r="T21" s="2"/>
      <c r="U21" s="137"/>
      <c r="V21" s="2"/>
      <c r="W21" s="10">
        <v>11633202</v>
      </c>
      <c r="X21" s="2"/>
      <c r="Y21" s="137"/>
    </row>
    <row r="22" spans="1:27" ht="18" hidden="1" customHeight="1">
      <c r="B22" s="101" t="s">
        <v>13</v>
      </c>
      <c r="C22" s="2"/>
      <c r="D22" s="33"/>
      <c r="E22" s="2"/>
      <c r="F22" s="8"/>
      <c r="G22" s="2"/>
      <c r="H22" s="33"/>
      <c r="I22" s="2"/>
      <c r="J22" s="8"/>
      <c r="L22" s="33"/>
      <c r="M22" s="2"/>
      <c r="N22" s="8"/>
      <c r="O22" s="2"/>
      <c r="P22" s="33"/>
      <c r="Q22" s="2"/>
      <c r="R22" s="34"/>
      <c r="S22" s="10">
        <f>S20-S21</f>
        <v>0</v>
      </c>
      <c r="T22" s="2"/>
      <c r="U22" s="137"/>
      <c r="V22" s="2"/>
      <c r="W22" s="10">
        <f>W20-W21</f>
        <v>0</v>
      </c>
      <c r="X22" s="2"/>
      <c r="Y22" s="137"/>
    </row>
    <row r="23" spans="1:27" ht="18" customHeight="1">
      <c r="B23" s="2"/>
      <c r="C23" s="2"/>
      <c r="D23" s="33"/>
      <c r="E23" s="2"/>
      <c r="F23" s="8"/>
      <c r="G23" s="2"/>
      <c r="H23" s="33"/>
      <c r="I23" s="2"/>
      <c r="J23" s="8"/>
      <c r="L23" s="33"/>
      <c r="M23" s="2"/>
      <c r="N23" s="8"/>
      <c r="O23" s="2"/>
      <c r="P23" s="33"/>
      <c r="Q23" s="2"/>
      <c r="R23" s="34"/>
      <c r="S23" s="10"/>
      <c r="T23" s="2"/>
      <c r="U23" s="137"/>
      <c r="V23" s="2"/>
      <c r="W23" s="10"/>
      <c r="X23" s="2"/>
      <c r="Y23" s="137"/>
    </row>
    <row r="24" spans="1:27" ht="18" customHeight="1">
      <c r="B24" s="40" t="s">
        <v>84</v>
      </c>
      <c r="C24" s="2"/>
      <c r="D24" s="33"/>
      <c r="E24" s="2"/>
      <c r="F24" s="8"/>
      <c r="G24" s="2"/>
      <c r="H24" s="33"/>
      <c r="I24" s="2"/>
      <c r="J24" s="8"/>
      <c r="L24" s="33"/>
      <c r="M24" s="2"/>
      <c r="N24" s="8"/>
      <c r="O24" s="2"/>
      <c r="P24" s="33"/>
      <c r="Q24" s="2"/>
      <c r="R24" s="34"/>
      <c r="S24" s="10"/>
      <c r="T24" s="2"/>
      <c r="U24" s="137"/>
      <c r="V24" s="2"/>
      <c r="W24" s="10"/>
      <c r="X24" s="2"/>
      <c r="Y24" s="137"/>
    </row>
    <row r="25" spans="1:27" ht="18" customHeight="1">
      <c r="B25" s="133" t="s">
        <v>63</v>
      </c>
      <c r="C25" s="2"/>
      <c r="D25" s="33"/>
      <c r="E25" s="2"/>
      <c r="F25" s="8"/>
      <c r="G25" s="2"/>
      <c r="H25" s="33"/>
      <c r="I25" s="2"/>
      <c r="J25" s="8"/>
      <c r="L25" s="33"/>
      <c r="M25" s="2"/>
      <c r="N25" s="8"/>
      <c r="O25" s="2"/>
      <c r="P25" s="33"/>
      <c r="Q25" s="2"/>
      <c r="R25" s="34"/>
      <c r="S25" s="10"/>
      <c r="T25" s="2"/>
      <c r="U25" s="137"/>
      <c r="V25" s="2"/>
      <c r="W25" s="10"/>
      <c r="X25" s="2"/>
      <c r="Y25" s="137"/>
    </row>
    <row r="26" spans="1:27" ht="18" customHeight="1">
      <c r="A26" s="1" t="s">
        <v>85</v>
      </c>
      <c r="B26" s="134" t="s">
        <v>7</v>
      </c>
      <c r="C26" s="2"/>
      <c r="D26" s="33"/>
      <c r="E26" s="2"/>
      <c r="F26" s="8"/>
      <c r="G26" s="2"/>
      <c r="H26" s="33"/>
      <c r="I26" s="2"/>
      <c r="J26" s="8"/>
      <c r="L26" s="33"/>
      <c r="M26" s="2"/>
      <c r="N26" s="8"/>
      <c r="O26" s="2"/>
      <c r="P26" s="33"/>
      <c r="Q26" s="2"/>
      <c r="R26" s="34"/>
      <c r="S26" s="10">
        <v>0</v>
      </c>
      <c r="T26" s="2"/>
      <c r="U26" s="137">
        <f t="shared" ref="U26:U28" si="3">ROUND(S26/$S$7*100,0)</f>
        <v>0</v>
      </c>
      <c r="V26" s="35"/>
      <c r="W26" s="10">
        <v>0</v>
      </c>
      <c r="X26" s="35"/>
      <c r="Y26" s="137">
        <f t="shared" ref="Y26:Y28" si="4">ROUND(W26/$W$7*100,0)</f>
        <v>0</v>
      </c>
    </row>
    <row r="27" spans="1:27" ht="28.5">
      <c r="A27" s="6">
        <v>3412</v>
      </c>
      <c r="B27" s="134" t="s">
        <v>74</v>
      </c>
      <c r="C27" s="2"/>
      <c r="D27" s="33"/>
      <c r="E27" s="2"/>
      <c r="F27" s="8"/>
      <c r="G27" s="2"/>
      <c r="H27" s="33"/>
      <c r="I27" s="2"/>
      <c r="J27" s="8"/>
      <c r="L27" s="33"/>
      <c r="M27" s="2"/>
      <c r="N27" s="8"/>
      <c r="O27" s="2"/>
      <c r="P27" s="33"/>
      <c r="Q27" s="2"/>
      <c r="R27" s="34"/>
      <c r="S27" s="10">
        <v>95279</v>
      </c>
      <c r="T27" s="2"/>
      <c r="U27" s="137">
        <f t="shared" si="3"/>
        <v>0</v>
      </c>
      <c r="V27" s="35"/>
      <c r="W27" s="10">
        <v>3529850</v>
      </c>
      <c r="X27" s="35"/>
      <c r="Y27" s="137">
        <f t="shared" si="4"/>
        <v>3</v>
      </c>
    </row>
    <row r="28" spans="1:27" ht="18" customHeight="1">
      <c r="A28" s="1" t="s">
        <v>37</v>
      </c>
      <c r="B28" s="135" t="s">
        <v>8</v>
      </c>
      <c r="C28" s="2"/>
      <c r="D28" s="33"/>
      <c r="E28" s="2"/>
      <c r="F28" s="8"/>
      <c r="G28" s="2"/>
      <c r="H28" s="33"/>
      <c r="I28" s="2"/>
      <c r="J28" s="8"/>
      <c r="L28" s="33"/>
      <c r="M28" s="2"/>
      <c r="N28" s="8"/>
      <c r="O28" s="2"/>
      <c r="P28" s="33"/>
      <c r="Q28" s="2"/>
      <c r="R28" s="34"/>
      <c r="S28" s="10">
        <v>0</v>
      </c>
      <c r="T28" s="2"/>
      <c r="U28" s="137">
        <f t="shared" si="3"/>
        <v>0</v>
      </c>
      <c r="V28" s="35"/>
      <c r="W28" s="10">
        <v>38538</v>
      </c>
      <c r="X28" s="35"/>
      <c r="Y28" s="137">
        <f t="shared" si="4"/>
        <v>0</v>
      </c>
    </row>
    <row r="29" spans="1:27" ht="18" customHeight="1">
      <c r="C29" s="2"/>
      <c r="D29" s="33"/>
      <c r="E29" s="2"/>
      <c r="F29" s="8"/>
      <c r="G29" s="2"/>
      <c r="H29" s="33"/>
      <c r="I29" s="2"/>
      <c r="J29" s="8"/>
      <c r="L29" s="33"/>
      <c r="M29" s="2"/>
      <c r="N29" s="8"/>
      <c r="O29" s="2"/>
      <c r="P29" s="33"/>
      <c r="Q29" s="2"/>
      <c r="R29" s="34"/>
      <c r="S29" s="10"/>
      <c r="T29" s="2"/>
      <c r="U29" s="137"/>
      <c r="V29" s="2"/>
      <c r="W29" s="10"/>
      <c r="X29" s="2"/>
      <c r="Y29" s="137"/>
    </row>
    <row r="30" spans="1:27" ht="18" customHeight="1">
      <c r="B30" s="133" t="s">
        <v>64</v>
      </c>
      <c r="C30" s="2"/>
      <c r="D30" s="33"/>
      <c r="E30" s="2"/>
      <c r="F30" s="8"/>
      <c r="G30" s="2"/>
      <c r="H30" s="33"/>
      <c r="I30" s="2"/>
      <c r="J30" s="8"/>
      <c r="L30" s="33"/>
      <c r="M30" s="2"/>
      <c r="N30" s="8"/>
      <c r="O30" s="2"/>
      <c r="P30" s="33"/>
      <c r="Q30" s="2"/>
      <c r="R30" s="34"/>
      <c r="S30" s="10"/>
      <c r="T30" s="2"/>
      <c r="U30" s="137"/>
      <c r="V30" s="2"/>
      <c r="W30" s="10"/>
      <c r="X30" s="24"/>
      <c r="Y30" s="137"/>
      <c r="Z30" s="24"/>
    </row>
    <row r="31" spans="1:27" ht="18" customHeight="1">
      <c r="B31" s="6"/>
      <c r="C31" s="2"/>
      <c r="D31" s="31"/>
      <c r="E31" s="2"/>
      <c r="F31" s="26"/>
      <c r="G31" s="2"/>
      <c r="H31" s="26"/>
      <c r="I31" s="2"/>
      <c r="J31" s="26"/>
      <c r="L31" s="26"/>
      <c r="M31" s="2"/>
      <c r="N31" s="36"/>
      <c r="O31" s="2"/>
      <c r="P31" s="26"/>
      <c r="Q31" s="2"/>
      <c r="R31" s="26"/>
      <c r="S31" s="10"/>
      <c r="T31" s="24"/>
      <c r="U31" s="137"/>
      <c r="V31" s="2"/>
      <c r="W31" s="10"/>
      <c r="X31" s="24"/>
      <c r="Y31" s="137"/>
      <c r="Z31" s="24"/>
    </row>
    <row r="32" spans="1:27" ht="18" customHeight="1">
      <c r="B32" s="2"/>
      <c r="C32" s="2"/>
      <c r="D32" s="33"/>
      <c r="E32" s="2"/>
      <c r="F32" s="8"/>
      <c r="G32" s="2"/>
      <c r="H32" s="33"/>
      <c r="I32" s="2"/>
      <c r="J32" s="8"/>
      <c r="L32" s="33"/>
      <c r="M32" s="2"/>
      <c r="N32" s="8"/>
      <c r="O32" s="2"/>
      <c r="P32" s="33"/>
      <c r="Q32" s="2"/>
      <c r="R32" s="34"/>
      <c r="S32" s="10"/>
      <c r="T32" s="24"/>
      <c r="U32" s="137"/>
      <c r="V32" s="2"/>
      <c r="W32" s="10"/>
      <c r="X32" s="24"/>
      <c r="Y32" s="137"/>
      <c r="Z32" s="24"/>
    </row>
    <row r="33" spans="1:26" ht="18" customHeight="1">
      <c r="B33" s="40" t="s">
        <v>86</v>
      </c>
      <c r="C33" s="2"/>
      <c r="D33" s="33"/>
      <c r="E33" s="2"/>
      <c r="F33" s="8"/>
      <c r="G33" s="2"/>
      <c r="H33" s="33"/>
      <c r="I33" s="2"/>
      <c r="J33" s="8"/>
      <c r="L33" s="33"/>
      <c r="M33" s="2"/>
      <c r="N33" s="8"/>
      <c r="O33" s="2"/>
      <c r="P33" s="33"/>
      <c r="Q33" s="2"/>
      <c r="R33" s="34"/>
      <c r="S33" s="49">
        <f>SUM(S26:S32)</f>
        <v>95279</v>
      </c>
      <c r="T33" s="52"/>
      <c r="U33" s="138">
        <f>ROUND(S33/$S$7*100,0)</f>
        <v>0</v>
      </c>
      <c r="V33" s="40"/>
      <c r="W33" s="49">
        <f>SUM(W26:W32)</f>
        <v>3568388</v>
      </c>
      <c r="X33" s="24"/>
      <c r="Y33" s="144">
        <f>ROUND(W33/$W$7*100,0)</f>
        <v>3</v>
      </c>
      <c r="Z33" s="24"/>
    </row>
    <row r="34" spans="1:26" ht="18" customHeight="1">
      <c r="B34" s="2"/>
      <c r="C34" s="2"/>
      <c r="D34" s="33"/>
      <c r="E34" s="2"/>
      <c r="F34" s="8"/>
      <c r="G34" s="2"/>
      <c r="H34" s="33"/>
      <c r="I34" s="2"/>
      <c r="J34" s="8"/>
      <c r="L34" s="33"/>
      <c r="M34" s="2"/>
      <c r="N34" s="8"/>
      <c r="O34" s="2"/>
      <c r="P34" s="33"/>
      <c r="Q34" s="2"/>
      <c r="R34" s="34"/>
      <c r="S34" s="10"/>
      <c r="T34" s="2"/>
      <c r="U34" s="137"/>
      <c r="V34" s="2"/>
      <c r="W34" s="10"/>
      <c r="X34" s="2"/>
      <c r="Y34" s="137"/>
    </row>
    <row r="35" spans="1:26" ht="18" customHeight="1" thickBot="1">
      <c r="B35" s="40" t="s">
        <v>61</v>
      </c>
      <c r="C35" s="2"/>
      <c r="D35" s="20">
        <f>D20+D31</f>
        <v>6894343</v>
      </c>
      <c r="E35" s="2"/>
      <c r="F35" s="19">
        <f>ROUNDUP(D35*100/$D$7,0)</f>
        <v>14</v>
      </c>
      <c r="G35" s="2"/>
      <c r="H35" s="20">
        <f>H20+H31</f>
        <v>5578421</v>
      </c>
      <c r="I35" s="2"/>
      <c r="J35" s="19">
        <f>ROUNDUP(H35*100/$H$7,0)</f>
        <v>10</v>
      </c>
      <c r="L35" s="20">
        <f>L20+L31</f>
        <v>5700513</v>
      </c>
      <c r="M35" s="2"/>
      <c r="N35" s="19">
        <f>ROUND(L35*100/$L$7,0)</f>
        <v>11</v>
      </c>
      <c r="O35" s="2"/>
      <c r="P35" s="20">
        <f>P20+P31</f>
        <v>6054781</v>
      </c>
      <c r="Q35" s="2"/>
      <c r="R35" s="37">
        <f>ROUND(P35*100/$P$7,0)</f>
        <v>10</v>
      </c>
      <c r="S35" s="51">
        <f>S20+S33</f>
        <v>12690135</v>
      </c>
      <c r="T35" s="40"/>
      <c r="U35" s="140">
        <f>ROUND(S35/$S$7*100,0)</f>
        <v>12</v>
      </c>
      <c r="V35" s="40"/>
      <c r="W35" s="51">
        <f>W20+W33</f>
        <v>15201590</v>
      </c>
      <c r="X35" s="2"/>
      <c r="Y35" s="140">
        <f>ROUND(W35/$W$7*100,0)</f>
        <v>13</v>
      </c>
    </row>
    <row r="36" spans="1:26" ht="18" customHeight="1" thickTop="1">
      <c r="B36" s="21"/>
    </row>
    <row r="37" spans="1:26" ht="18" customHeight="1" thickBot="1">
      <c r="B37" s="2"/>
      <c r="C37" s="2"/>
      <c r="D37" s="150" t="str">
        <f>D5</f>
        <v>105年1月1日至6月30日</v>
      </c>
      <c r="E37" s="150"/>
      <c r="F37" s="150"/>
      <c r="G37" s="2"/>
      <c r="H37" s="150" t="str">
        <f>FiscalPeriod1C</f>
        <v>104年1月1日至6月30日</v>
      </c>
      <c r="I37" s="150"/>
      <c r="J37" s="150"/>
      <c r="L37" s="150" t="str">
        <f>L5</f>
        <v>105年7月1日至9月30日</v>
      </c>
      <c r="M37" s="150"/>
      <c r="N37" s="150"/>
      <c r="O37" s="2"/>
      <c r="P37" s="150" t="str">
        <f>P5</f>
        <v>104年7月1日至9月30日</v>
      </c>
      <c r="Q37" s="150"/>
      <c r="R37" s="150"/>
      <c r="S37" s="150" t="str">
        <f>S5</f>
        <v>108年1月1日至6月30日</v>
      </c>
      <c r="T37" s="150"/>
      <c r="U37" s="150"/>
      <c r="V37" s="2"/>
      <c r="W37" s="150" t="str">
        <f>W5</f>
        <v>107年1月1日至6月30日</v>
      </c>
      <c r="X37" s="150"/>
      <c r="Y37" s="150"/>
    </row>
    <row r="38" spans="1:26" ht="18" customHeight="1" thickBot="1">
      <c r="B38" s="2"/>
      <c r="C38" s="2"/>
      <c r="D38" s="100" t="s">
        <v>9</v>
      </c>
      <c r="E38" s="2"/>
      <c r="F38" s="100" t="s">
        <v>10</v>
      </c>
      <c r="G38" s="2"/>
      <c r="H38" s="100" t="s">
        <v>9</v>
      </c>
      <c r="I38" s="2"/>
      <c r="J38" s="100" t="s">
        <v>10</v>
      </c>
      <c r="L38" s="100" t="s">
        <v>9</v>
      </c>
      <c r="M38" s="2"/>
      <c r="N38" s="100" t="s">
        <v>10</v>
      </c>
      <c r="O38" s="2"/>
      <c r="P38" s="100" t="s">
        <v>9</v>
      </c>
      <c r="Q38" s="2"/>
      <c r="R38" s="100" t="s">
        <v>10</v>
      </c>
      <c r="S38" s="100" t="s">
        <v>9</v>
      </c>
      <c r="T38" s="2"/>
      <c r="U38" s="100" t="s">
        <v>10</v>
      </c>
      <c r="V38" s="2"/>
      <c r="W38" s="100" t="s">
        <v>9</v>
      </c>
      <c r="X38" s="2"/>
      <c r="Y38" s="100" t="s">
        <v>10</v>
      </c>
    </row>
    <row r="39" spans="1:26" ht="18" customHeight="1" thickBot="1">
      <c r="B39" s="40" t="s">
        <v>62</v>
      </c>
      <c r="C39" s="2"/>
      <c r="D39" s="38">
        <v>0.22</v>
      </c>
      <c r="E39" s="2"/>
      <c r="F39" s="38">
        <v>0.19</v>
      </c>
      <c r="G39" s="2"/>
      <c r="H39" s="38">
        <v>0.4</v>
      </c>
      <c r="I39" s="2"/>
      <c r="J39" s="38">
        <v>0.34</v>
      </c>
      <c r="L39" s="38">
        <f>L16/'108Q2資產負債表-查核'!S26*10</f>
        <v>0.16922337499999998</v>
      </c>
      <c r="M39" s="2"/>
      <c r="N39" s="38">
        <f>L20/'108Q2資產負債表-查核'!S26*10</f>
        <v>0.14251282500000001</v>
      </c>
      <c r="O39" s="2"/>
      <c r="P39" s="38" t="e">
        <f>P16/'108Q2資產負債表-查核'!#REF!*10</f>
        <v>#REF!</v>
      </c>
      <c r="Q39" s="2"/>
      <c r="R39" s="38" t="e">
        <f>P20/'108Q2資產負債表-查核'!#REF!*10</f>
        <v>#REF!</v>
      </c>
      <c r="S39" s="44">
        <f>S16/'108Q2資產負債表-查核'!S26*10</f>
        <v>0.36420084999999996</v>
      </c>
      <c r="T39" s="4"/>
      <c r="U39" s="44">
        <f>S20/'108Q2資產負債表-查核'!S26*10</f>
        <v>0.31487139999999997</v>
      </c>
      <c r="V39" s="4"/>
      <c r="W39" s="44">
        <f>W16/'108Q2資產負債表-查核'!AA26*10</f>
        <v>0.36365087499999998</v>
      </c>
      <c r="X39" s="4"/>
      <c r="Y39" s="44">
        <f>W20/'108Q2資產負債表-查核'!AA26*10</f>
        <v>0.29083005000000001</v>
      </c>
    </row>
    <row r="40" spans="1:26" ht="18" customHeight="1" thickTop="1">
      <c r="B40" s="2"/>
      <c r="C40" s="2"/>
      <c r="D40" s="7"/>
      <c r="E40" s="2"/>
      <c r="F40" s="7"/>
      <c r="G40" s="2"/>
      <c r="H40" s="7"/>
      <c r="I40" s="2"/>
      <c r="J40" s="7"/>
    </row>
    <row r="41" spans="1:26" ht="18" customHeight="1">
      <c r="L41" s="15"/>
      <c r="R41" s="39"/>
    </row>
    <row r="42" spans="1:26" ht="18" customHeight="1">
      <c r="L42" s="15"/>
      <c r="R42" s="39"/>
    </row>
    <row r="43" spans="1:26" s="48" customFormat="1" ht="18" hidden="1" customHeight="1">
      <c r="L43" s="53"/>
      <c r="R43" s="54"/>
    </row>
    <row r="44" spans="1:26" ht="18" hidden="1" customHeight="1">
      <c r="L44" s="15"/>
      <c r="R44" s="39"/>
    </row>
    <row r="45" spans="1:26" ht="18" hidden="1" customHeight="1">
      <c r="L45" s="15"/>
      <c r="R45" s="39"/>
    </row>
    <row r="46" spans="1:26" ht="18" hidden="1" customHeight="1">
      <c r="B46" s="41" t="s">
        <v>11</v>
      </c>
      <c r="S46" s="12"/>
    </row>
    <row r="47" spans="1:26" ht="18" hidden="1" customHeight="1">
      <c r="A47" s="1" t="s">
        <v>39</v>
      </c>
      <c r="B47" s="1" t="s">
        <v>50</v>
      </c>
      <c r="S47" s="55">
        <v>1979638</v>
      </c>
      <c r="T47" s="12"/>
      <c r="U47" s="12"/>
      <c r="V47" s="12"/>
      <c r="W47" s="55">
        <v>1479692</v>
      </c>
      <c r="Z47" s="1" t="s">
        <v>75</v>
      </c>
    </row>
    <row r="48" spans="1:26" ht="18" hidden="1" customHeight="1">
      <c r="A48" s="1" t="s">
        <v>40</v>
      </c>
      <c r="B48" s="1" t="s">
        <v>51</v>
      </c>
      <c r="S48" s="55">
        <v>0</v>
      </c>
      <c r="T48" s="12"/>
      <c r="U48" s="12"/>
      <c r="V48" s="12"/>
      <c r="W48" s="55">
        <v>0</v>
      </c>
      <c r="Z48" s="1" t="s">
        <v>75</v>
      </c>
    </row>
    <row r="49" spans="1:26" ht="18" hidden="1" customHeight="1">
      <c r="A49" s="1" t="s">
        <v>41</v>
      </c>
      <c r="B49" s="1" t="s">
        <v>49</v>
      </c>
      <c r="S49" s="55">
        <v>0</v>
      </c>
      <c r="T49" s="12"/>
      <c r="U49" s="12"/>
      <c r="V49" s="12"/>
      <c r="W49" s="55">
        <v>130000</v>
      </c>
      <c r="Z49" s="1" t="s">
        <v>76</v>
      </c>
    </row>
    <row r="50" spans="1:26" ht="18" hidden="1" customHeight="1">
      <c r="A50" s="1" t="s">
        <v>42</v>
      </c>
      <c r="B50" s="1" t="s">
        <v>48</v>
      </c>
      <c r="S50" s="55">
        <v>-1043055</v>
      </c>
      <c r="T50" s="12"/>
      <c r="U50" s="12"/>
      <c r="V50" s="12"/>
      <c r="W50" s="55">
        <v>752595</v>
      </c>
      <c r="Z50" s="1" t="s">
        <v>76</v>
      </c>
    </row>
    <row r="51" spans="1:26" ht="18" hidden="1" customHeight="1">
      <c r="A51" s="1" t="s">
        <v>43</v>
      </c>
      <c r="B51" s="1" t="s">
        <v>52</v>
      </c>
      <c r="S51" s="55">
        <v>615441</v>
      </c>
      <c r="T51" s="12"/>
      <c r="U51" s="12"/>
      <c r="V51" s="12"/>
      <c r="W51" s="55">
        <v>756674</v>
      </c>
      <c r="Z51" s="1" t="s">
        <v>76</v>
      </c>
    </row>
    <row r="52" spans="1:26" ht="18" hidden="1" customHeight="1">
      <c r="A52" s="1" t="s">
        <v>44</v>
      </c>
      <c r="B52" s="1" t="s">
        <v>53</v>
      </c>
      <c r="S52" s="55">
        <v>5052616</v>
      </c>
      <c r="T52" s="12"/>
      <c r="U52" s="12"/>
      <c r="V52" s="12"/>
      <c r="W52" s="55">
        <v>-4025043</v>
      </c>
      <c r="Z52" s="1" t="s">
        <v>76</v>
      </c>
    </row>
    <row r="53" spans="1:26" ht="18" hidden="1" customHeight="1">
      <c r="A53" s="1" t="s">
        <v>45</v>
      </c>
      <c r="B53" s="1" t="s">
        <v>54</v>
      </c>
      <c r="S53" s="55">
        <v>200600</v>
      </c>
      <c r="T53" s="12"/>
      <c r="U53" s="12"/>
      <c r="V53" s="12"/>
      <c r="W53" s="55">
        <v>150000</v>
      </c>
      <c r="Z53" s="1" t="s">
        <v>76</v>
      </c>
    </row>
    <row r="54" spans="1:26" ht="18" hidden="1" customHeight="1">
      <c r="A54" s="42">
        <v>7510</v>
      </c>
      <c r="B54" s="1" t="s">
        <v>77</v>
      </c>
      <c r="S54" s="55">
        <v>-576552</v>
      </c>
      <c r="T54" s="12"/>
      <c r="U54" s="12"/>
      <c r="V54" s="12"/>
      <c r="W54" s="55">
        <v>0</v>
      </c>
      <c r="Z54" s="1" t="s">
        <v>76</v>
      </c>
    </row>
    <row r="55" spans="1:26" ht="18" hidden="1" customHeight="1">
      <c r="A55" s="42">
        <v>7560</v>
      </c>
      <c r="B55" s="1" t="s">
        <v>55</v>
      </c>
      <c r="S55" s="55">
        <v>-3</v>
      </c>
      <c r="T55" s="12"/>
      <c r="U55" s="12"/>
      <c r="V55" s="12"/>
      <c r="W55" s="55">
        <v>0</v>
      </c>
      <c r="Z55" s="1" t="s">
        <v>76</v>
      </c>
    </row>
    <row r="56" spans="1:26" ht="18" hidden="1" customHeight="1">
      <c r="A56" s="42">
        <v>7880</v>
      </c>
      <c r="B56" s="1" t="s">
        <v>78</v>
      </c>
      <c r="S56" s="55">
        <v>0</v>
      </c>
      <c r="T56" s="12"/>
      <c r="U56" s="12"/>
      <c r="V56" s="12"/>
      <c r="W56" s="55">
        <v>0</v>
      </c>
      <c r="Z56" s="1" t="s">
        <v>76</v>
      </c>
    </row>
    <row r="57" spans="1:26" ht="18" hidden="1" customHeight="1" thickBot="1">
      <c r="A57" s="42"/>
      <c r="S57" s="45">
        <f>SUM(S47:S56)</f>
        <v>6228685</v>
      </c>
      <c r="T57" s="12"/>
      <c r="U57" s="12"/>
      <c r="V57" s="12"/>
      <c r="W57" s="45">
        <f>SUM(W47:W56)</f>
        <v>-756082</v>
      </c>
    </row>
    <row r="58" spans="1:26" ht="18" hidden="1" customHeight="1" thickTop="1">
      <c r="A58" s="42"/>
      <c r="S58" s="12"/>
      <c r="T58" s="12"/>
      <c r="U58" s="12"/>
      <c r="V58" s="12"/>
      <c r="W58" s="12"/>
    </row>
    <row r="59" spans="1:26" ht="18" hidden="1" customHeight="1">
      <c r="A59" s="42"/>
      <c r="B59" s="41" t="s">
        <v>31</v>
      </c>
      <c r="S59" s="12"/>
      <c r="T59" s="12"/>
      <c r="U59" s="12"/>
      <c r="V59" s="12"/>
      <c r="W59" s="12"/>
    </row>
    <row r="60" spans="1:26" ht="18" hidden="1" customHeight="1">
      <c r="A60" s="47" t="s">
        <v>46</v>
      </c>
      <c r="B60" s="47" t="s">
        <v>56</v>
      </c>
      <c r="S60" s="55">
        <v>6805240</v>
      </c>
      <c r="T60" s="16"/>
      <c r="U60" s="16"/>
      <c r="V60" s="16"/>
      <c r="W60" s="55">
        <v>-756082</v>
      </c>
    </row>
    <row r="61" spans="1:26" ht="18" hidden="1" customHeight="1">
      <c r="A61" s="47">
        <v>7500</v>
      </c>
      <c r="B61" s="47" t="s">
        <v>79</v>
      </c>
      <c r="S61" s="55">
        <v>-576555</v>
      </c>
      <c r="T61" s="16"/>
      <c r="U61" s="16"/>
      <c r="V61" s="16"/>
      <c r="W61" s="55">
        <v>0</v>
      </c>
    </row>
    <row r="62" spans="1:26" ht="18" hidden="1" customHeight="1" thickBot="1">
      <c r="A62" s="47"/>
      <c r="B62" s="47"/>
      <c r="S62" s="45">
        <f>SUM(S60:S61)</f>
        <v>6228685</v>
      </c>
      <c r="T62" s="16"/>
      <c r="U62" s="16"/>
      <c r="V62" s="16"/>
      <c r="W62" s="45">
        <f>SUM(W60:W61)</f>
        <v>-756082</v>
      </c>
    </row>
    <row r="63" spans="1:26" ht="18" hidden="1" customHeight="1" thickTop="1"/>
    <row r="64" spans="1:26" ht="18" hidden="1" customHeight="1">
      <c r="S64" s="43" t="b">
        <f>S62=S57</f>
        <v>1</v>
      </c>
      <c r="W64" s="43" t="b">
        <f>W62=W57</f>
        <v>1</v>
      </c>
    </row>
    <row r="65" spans="19:23" ht="18" hidden="1" customHeight="1">
      <c r="S65" s="43" t="b">
        <f>S62=S14</f>
        <v>1</v>
      </c>
      <c r="W65" s="43" t="b">
        <f>W62=W14</f>
        <v>1</v>
      </c>
    </row>
  </sheetData>
  <mergeCells count="15">
    <mergeCell ref="B1:Y1"/>
    <mergeCell ref="B2:Y2"/>
    <mergeCell ref="D37:F37"/>
    <mergeCell ref="H37:J37"/>
    <mergeCell ref="D5:F5"/>
    <mergeCell ref="H5:J5"/>
    <mergeCell ref="L37:N37"/>
    <mergeCell ref="P37:R37"/>
    <mergeCell ref="S5:U5"/>
    <mergeCell ref="W5:Y5"/>
    <mergeCell ref="S37:U37"/>
    <mergeCell ref="W37:Y37"/>
    <mergeCell ref="B3:Y3"/>
    <mergeCell ref="L5:N5"/>
    <mergeCell ref="P5:R5"/>
  </mergeCells>
  <phoneticPr fontId="5" type="noConversion"/>
  <printOptions horizontalCentered="1"/>
  <pageMargins left="0.59055118110236227" right="0.59055118110236227" top="0.78740157480314965" bottom="0.78740157480314965" header="0.39370078740157483" footer="0.39370078740157483"/>
  <pageSetup paperSize="9"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 { 2 E 2 C 3 4 C F - F 1 7 0 - 4 B C E - B 5 7 9 - F 5 E 0 1 F 3 0 F C F 7 } < / V a l u e >  
         < / P a r t I t e m >  
         < P a r t I t e m >  
             < P r o p e r t y N a m e > D A L i n k L i s t K e y < / P r o p e r t y N a m e >  
             < V a l u e > { 5 3 9 3 9 8 3 6 - B 3 6 0 - 4 0 2 6 - A F 5 A - 8 1 B 2 A 2 3 D C 0 9 1 } 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 2 1 6 0 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 2 8 1 0 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 - 1 2 5 3 8 7 0 5 . 0 0 0 0 < / N u m e r i c V a l u e >  
         < V a l u e > - 1 2 5 3 8 7 0 5 . 0 0 0 0 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 3 1 1 0 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 6 f 2 f 9 4 7 b - e 1 c 5 - 4 e 8 5 - a 9 c 5 - 8 c 4 f 9 3 9 9 3 4 a d 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 3 2 1 0 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 - 1 2 3 0 8 2 5 0 4 . 0 0 0 0 < / N u m e r i c V a l u e >  
         < V a l u e > - 1 2 3 0 8 2 5 0 4 . 0 0 0 0 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 3 2 1 0 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 3 3 1 0 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 - 4 3 0 4 9 8 0 0 . 0 0 0 0 < / N u m e r i c V a l u e >  
         < V a l u e > - 4 3 0 4 9 8 0 0 . 0 0 0 0 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 3 3 2 0 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 - 5 2 9 6 9 3 3 2 . 0 0 0 0 < / N u m e r i c V a l u e >  
         < V a l u e > - 5 2 9 6 9 3 3 2 . 0 0 0 0 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 2 2 6 0 - 1 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 - 1 1 5 9 9 1 4 1 . 0 0 0 0 < / N u m e r i c V a l u e >  
         < V a l u e > - 1 1 5 9 9 1 4 1 . 0 0 0 0 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 8 1 1 0 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 1 9 7 3 1 7 8 . 0 0 0 0 < / N u m e r i c V a l u e >  
         < V a l u e > 1 9 7 3 1 7 8 . 0 0 0 0 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 4 0 0 0 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 - 5 1 4 6 6 2 4 6 . 0 0 0 0 < / N u m e r i c V a l u e >  
         < V a l u e > - 5 1 4 6 6 2 4 6 . 0 0 0 0 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 4 0 0 0 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 - 5 7 2 3 7 1 2 7 . 0 0 0 0 < / N u m e r i c V a l u e >  
         < V a l u e > - 5 7 2 3 7 1 2 7 . 0 0 0 0 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 6 0 0 0 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 4 7 3 4 6 7 7 0 . 0 0 0 0 < / N u m e r i c V a l u e >  
         < V a l u e > 4 7 3 4 6 7 7 0 . 0 0 0 0 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 6 0 0 0 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 5 1 2 4 0 7 2 5 . 0 0 0 0 < / N u m e r i c V a l u e >  
         < V a l u e > 5 1 2 4 0 7 2 5 . 0 0 0 0 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 - 3 9 7 3 7 7 3 . 0 0 0 0 < / N u m e r i c V a l u e >  
         < V a l u e > - 3 9 7 3 7 7 3 . 0 0 0 0 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 7 1 0 0 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 - 7 1 2 4 1 1 . 0 0 0 0 < / N u m e r i c V a l u e >  
         < V a l u e > - 7 1 2 4 1 1 . 0 0 0 0 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 7 5 0 0 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 2 9 4 1 5 0 . 0 0 0 0 < / N u m e r i c V a l u e >  
         < V a l u e > 2 9 4 1 5 0 . 0 0 0 0 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 7 5 0 0 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 1 6 7 4 0 9 . 0 0 0 0 < / N u m e r i c V a l u e >  
         < V a l u e > 1 6 7 4 0 9 . 0 0 0 0 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 8 1 1 0 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 9 0 4 7 5 6 . 0 0 0 0 < / N u m e r i c V a l u e >  
         < V a l u e > 9 0 4 7 5 6 . 0 0 0 0 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 1 0 8 . 0 3 . 3 1 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 8 1 1 0 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 9 6 2 9 8 3 . 0 0 0 0 < / N u m e r i c V a l u e >  
         < V a l u e > 9 6 2 9 8 3 . 0 0 0 0 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 1 0 7 . 3 . 3 1 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 8 1 1 0 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 2 9 1 2 8 3 3 . 0 0 0 0 < / N u m e r i c V a l u e >  
         < V a l u e > 2 9 1 2 8 3 3 . 0 0 0 0 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 2 4 3 9 8 0 8 4 . 0 0 0 0 < / N u m e r i c V a l u e >  
         < V a l u e > 2 4 3 9 8 0 8 4 . 0 0 0 0 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 1 3 6 0 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 4 4 0 5 0 0 0 0 0 . 0 0 0 0 < / N u m e r i c V a l u e >  
         < V a l u e > 4 4 0 5 0 0 0 0 0 . 0 0 0 0 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 1 1 4 0 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 1 7 8 0 5 4 3 0 . 0 0 0 0 < / N u m e r i c V a l u e >  
         < V a l u e > 1 7 8 0 5 4 3 0 . 0 0 0 0 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 1 3 1 0 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 5 6 0 1 7 4 4 0 . 0 0 0 0 < / N u m e r i c V a l u e >  
         < V a l u e > 5 6 0 1 7 4 4 0 . 0 0 0 0 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 1 1 9 0 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 2 6 0 7 3 7 2 8 . 0 0 0 0 < / N u m e r i c V a l u e >  
         < V a l u e > 2 6 0 7 3 7 2 8 . 0 0 0 0 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 1 2 5 0 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 3 5 9 2 7 8 4 . 0 0 0 0 < / N u m e r i c V a l u e >  
         < V a l u e > 3 5 9 2 7 8 4 . 0 0 0 0 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 1 2 9 8 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 1 5 6 4 1 5 0 . 0 0 0 0 < / N u m e r i c V a l u e >  
         < V a l u e > 1 5 6 4 1 5 0 . 0 0 0 0 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 1 1 1 1 0 1 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 1 1 1 1 0 2 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 - 3 9 4 4 3 6 . 0 0 0 0 < / N u m e r i c V a l u e >  
         < V a l u e > - 3 9 4 4 3 6 . 0 0 0 0 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 1 7 X X 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 6 1 2 9 1 0 4 . 0 0 0 0 < / N u m e r i c V a l u e >  
         < V a l u e > 6 1 2 9 1 0 4 . 0 0 0 0 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 1 5 X X 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 1 0 0 7 5 5 0 2 . 0 0 0 0 < / N u m e r i c V a l u e >  
         < V a l u e > 1 0 0 7 5 5 0 2 . 0 0 0 0 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 1 6 7 2 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 7 9 6 6 0 0 0 . 0 0 0 0 < / N u m e r i c V a l u e >  
         < V a l u e > 7 9 6 6 0 0 0 . 0 0 0 0 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 2 2 2 9 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 2 1 7 0 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 - 2 7 6 3 9 7 6 4 . 0 0 0 0 < / N u m e r i c V a l u e >  
         < V a l u e > - 2 7 6 3 9 7 6 4 . 0 0 0 0 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 2 2 9 8 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 - 4 1 6 0 7 8 . 0 0 0 0 < / N u m e r i c V a l u e >  
         < V a l u e > - 4 1 6 0 7 8 . 0 0 0 0 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 2 2 6 0 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 - 1 1 0 0 4 3 7 2 . 0 0 0 0 < / N u m e r i c V a l u e >  
         < V a l u e > - 1 1 0 0 4 3 7 2 . 0 0 0 0 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 3 3 5 0 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 - 1 5 5 3 4 0 5 . 0 0 0 0 < / N u m e r i c V a l u e >  
         < V a l u e > - 1 5 5 3 4 0 5 . 0 0 0 0 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 9 6 0 0 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 - 1 2 5 9 4 8 5 6 . 0 0 0 0 < / N u m e r i c V a l u e >  
         < V a l u e > - 1 2 5 9 4 8 5 6 . 0 0 0 0 < / V a l u e >  
         < C h a r t T y p e > c t C l a s s e s < / C h a r t T y p e >  
         < R e f e r e n c e > 2 8 1 0 1 < / R e f e r e n c e >  
         < T B D o c N a m e > �eIQ�b�Of��{h�1 0 8 . 0 6 . 3 0 < / T B D o c N a m e >  
         < T B C h a r t N a m e >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 2 2 1 0 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 - 1 5 6 0 0 2 . 0 0 0 0 < / N u m e r i c V a l u e >  
         < V a l u e > - 1 5 6 0 0 2 . 0 0 0 0 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 3 4 5 0 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 3 9 4 4 3 6 . 0 0 0 0 < / N u m e r i c V a l u e >  
         < V a l u e > 3 9 4 4 3 6 . 0 0 0 0 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 6 0 0 0 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 9 6 9 2 4 6 9 0 . 0 0 0 0 < / N u m e r i c V a l u e >  
         < V a l u e > 9 6 9 2 4 6 9 0 . 0 0 0 0 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 4 0 0 0 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 - 1 0 5 2 6 4 0 3 9 . 0 0 0 0 < / N u m e r i c V a l u e >  
         < V a l u e > - 1 0 5 2 6 4 0 3 9 . 0 0 0 0 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 3 4 5 0 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 3 9 4 4 3 6 . 0 0 0 0 < / N u m e r i c V a l u e >  
         < V a l u e > 3 9 4 4 3 6 . 0 0 0 0 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 1 X X X 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 7 4 9 9 7 7 1 3 1 . 0 0 0 0 < / N u m e r i c V a l u e >  
         < V a l u e > 7 4 9 9 7 7 1 3 1 . 0 0 0 0 < / V a l u e >  
         < C h a r t T y p e > c t C l a s s e s < / C h a r t T y p e >  
         < R e f e r e n c e > 2 8 1 0 1 < / R e f e r e n c e >  
         < T B D o c N a m e > �eIQ�b�Of��{h�1 0 8 . 0 6 . 3 0 < / T B D o c N a m e >  
         < T B C h a r t N a m e >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 1 1 6 0 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 1 9 9 1 4 7 . 0 0 0 0 < / N u m e r i c V a l u e >  
         < V a l u e > 1 9 9 1 4 7 . 0 0 0 0 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 1 3 3 0 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 2 8 7 9 5 5 3 . 0 0 0 0 < / N u m e r i c V a l u e >  
         < V a l u e > 2 8 7 9 5 5 3 . 0 0 0 0 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 1 8 2 0 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 1 0 4 7 2 3 6 2 1 . 0 0 0 0 < / N u m e r i c V a l u e >  
         < V a l u e > 1 0 4 7 2 3 6 2 1 . 0 0 0 0 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 1 8 6 0 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 2 5 0 7 7 4 1 . 0 0 0 0 < / N u m e r i c V a l u e >  
         < V a l u e > 2 5 0 7 7 4 1 . 0 0 0 0 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 1 5 5 1 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 2 5 5 0 0 0 0 . 0 0 0 0 < / N u m e r i c V a l u e >  
         < V a l u e > 2 5 5 0 0 0 0 . 0 0 0 0 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 1 5 6 1 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 2 3 8 3 2 5 1 9 . 0 0 0 0 < / N u m e r i c V a l u e >  
         < V a l u e > 2 3 8 3 2 5 1 9 . 0 0 0 0 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 1 6 3 1 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 1 5 5 9 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 - 2 3 9 6 4 1 8 . 0 0 0 0 < / N u m e r i c V a l u e >  
         < V a l u e > - 2 3 9 6 4 1 8 . 0 0 0 0 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 1 5 6 9 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 - 2 2 1 4 6 1 7 3 . 0 0 0 0 < / N u m e r i c V a l u e >  
         < V a l u e > - 2 2 1 4 6 1 7 3 . 0 0 0 0 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 1 6 3 9 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 - 2 8 7 1 2 8 2 1 . 0 0 0 0 < / N u m e r i c V a l u e >  
         < V a l u e > - 2 8 7 1 2 8 2 1 . 0 0 0 0 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 2 1 4 0 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 9 5 1 5 . 0 0 0 0 < / N u m e r i c V a l u e >  
         < V a l u e > 9 5 1 5 . 0 0 0 0 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 1 1 1 8 0 1 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 1 1 1 8 0 2 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 - 1 8 9 8 3 6 . 0 0 0 0 < / N u m e r i c V a l u e >  
         < V a l u e > - 1 8 9 8 3 6 . 0 0 0 0 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 1 1 1 8 0 3 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 5 2 3 0 9 0 7 1 . 0 0 0 0 < / N u m e r i c V a l u e >  
         < V a l u e > 5 2 3 0 9 0 7 1 . 0 0 0 0 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 1 1 1 8 0 4 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 2 3 5 2 2 1 0 . 0 0 0 0 < / N u m e r i c V a l u e >  
         < V a l u e > 2 3 5 2 2 1 0 . 0 0 0 0 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 - 1 9 7 9 6 3 8 . 0 0 0 0 < / N u m e r i c V a l u e >  
         < V a l u e > - 1 9 7 9 6 3 8 . 0 0 0 0 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 7 1 2 2 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 7 1 3 0 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 7 1 4 0 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 1 0 4 3 0 5 5 . 0 0 0 0 < / N u m e r i c V a l u e >  
         < V a l u e > 1 0 4 3 0 5 5 . 0 0 0 0 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 7 1 6 0 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 - 6 1 5 4 4 1 . 0 0 0 0 < / N u m e r i c V a l u e >  
         < V a l u e > - 6 1 5 4 4 1 . 0 0 0 0 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 7 3 1 0 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 - 5 0 5 2 6 1 6 . 0 0 0 0 < / N u m e r i c V a l u e >  
         < V a l u e > - 5 0 5 2 6 1 6 . 0 0 0 0 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 7 4 8 0 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 - 2 0 0 6 0 0 . 0 0 0 0 < / N u m e r i c V a l u e >  
         < V a l u e > - 2 0 0 6 0 0 . 0 0 0 0 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 7 1 1 0 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 - 1 4 7 9 6 9 2 . 0 0 0 0 < / N u m e r i c V a l u e >  
         < V a l u e > - 1 4 7 9 6 9 2 . 0 0 0 0 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 7 1 2 2 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 7 1 3 0 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 - 1 3 0 0 0 0 . 0 0 0 0 < / N u m e r i c V a l u e >  
         < V a l u e > - 1 3 0 0 0 0 . 0 0 0 0 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 7 1 4 0 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 - 7 5 2 5 9 5 . 0 0 0 0 < / N u m e r i c V a l u e >  
         < V a l u e > - 7 5 2 5 9 5 . 0 0 0 0 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 7 1 6 0 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 - 7 5 6 6 7 4 . 0 0 0 0 < / N u m e r i c V a l u e >  
         < V a l u e > - 7 5 6 6 7 4 . 0 0 0 0 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 7 3 1 0 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 4 0 2 5 0 4 3 . 0 0 0 0 < / N u m e r i c V a l u e >  
         < V a l u e > 4 0 2 5 0 4 3 . 0 0 0 0 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 7 4 8 0 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 - 1 5 0 0 0 0 . 0 0 0 0 < / N u m e r i c V a l u e >  
         < V a l u e > - 1 5 0 0 0 0 . 0 0 0 0 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 7 5 6 0 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 3 . 0 0 0 0 < / N u m e r i c V a l u e >  
         < V a l u e > 3 . 0 0 0 0 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 7 5 6 0 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 7 8 8 0 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 7 8 8 0 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 - 6 8 0 5 2 4 0 . 0 0 0 0 < / N u m e r i c V a l u e >  
         < V a l u e > - 6 8 0 5 2 4 0 . 0 0 0 0 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 7 5 0 0 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 5 7 6 5 5 5 . 0 0 0 0 < / N u m e r i c V a l u e >  
         < V a l u e > 5 7 6 5 5 5 . 0 0 0 0 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 7 1 0 0 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 7 5 6 0 8 2 . 0 0 0 0 < / N u m e r i c V a l u e >  
         < V a l u e > 7 5 6 0 8 2 . 0 0 0 0 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 7 5 0 0 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 D T T - 3 4 2 0 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 �eIQ�b�Of��{h�1 0 8 . 0 6 . 3 0 < / T B D o c N a m e >  
         < T B C h a r t N a m e > D e t a i l 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 9 6 0 0 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 - 1 1 6 3 3 2 0 2 . 0 0 0 0 < / N u m e r i c V a l u e >  
         < V a l u e > - 1 1 6 3 3 2 0 2 . 0 0 0 0 < / V a l u e >  
         < C h a r t T y p e > c t C l a s s e s < / C h a r t T y p e >  
         < R e f e r e n c e > 2 8 1 0 1 < / R e f e r e n c e >  
         < T B D o c N a m e > �eIQ�b�Of��{h�1 0 8 . 0 6 . 3 0 < / T B D o c N a m e >  
         < T B C h a r t N a m e > C l a s s e s 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 9 6 0 0 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 - 1 2 5 9 4 8 5 6 . 0 0 0 0 < / N u m e r i c V a l u e >  
         < V a l u e > - 1 2 5 9 4 8 5 6 . 0 0 0 0 < / V a l u e >  
         < C h a r t T y p e > c t C l a s s e s < / C h a r t T y p e >  
         < R e f e r e n c e > 2 8 1 0 1 < / R e f e r e n c e >  
         < T B D o c N a m e > �eIQ�b�Of��{h�1 0 8 . 0 6 . 3 0 < / T B D o c N a m e >  
         < T B C h a r t N a m e > C l a s s e s 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 4 0 0 0 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 - 1 1 9 7 7 3 3 1 8 . 0 0 0 0 < / N u m e r i c V a l u e >  
         < V a l u e > - 1 1 9 7 7 3 3 1 8 . 0 0 0 0 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 6 0 0 0 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 1 0 4 4 7 1 2 0 1 . 0 0 0 0 < / N u m e r i c V a l u e >  
         < V a l u e > 1 0 4 4 7 1 2 0 1 . 0 0 0 0 < / V a l u e >  
         < C h a r t T y p e > c t F S S u b c l a s s e s < / C h a r t T y p e >  
         < R e f e r e n c e > 2 8 1 0 1 < / R e f e r e n c e >  
         < T B D o c N a m e > �eIQ�b�Of��{h�1 0 8 . 0 6 . 3 0 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 D T T - 1 9 0 0 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 5 3 5 1 0 8 4 7 . 0 0 0 0 < / N u m e r i c V a l u e >  
         < V a l u e > 5 3 5 1 0 8 4 7 . 0 0 0 0 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 D T T - 2 3 0 0 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 - 1 0 5 0 8 6 4 2 . 0 0 0 0 < / N u m e r i c V a l u e >  
         < V a l u e > - 1 0 5 0 8 6 4 2 . 0 0 0 0 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 D T T - 2 4 0 0 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 - 4 3 2 6 8 4 8 1 . 0 0 0 0 < / N u m e r i c V a l u e >  
         < V a l u e > - 4 3 2 6 8 4 8 1 . 0 0 0 0 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 7 5 1 0   1 0 8 . 0 6 . 3 0 P e r 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 5 7 6 5 5 2 . 0 0 0 0 < / N u m e r i c V a l u e >  
         < V a l u e > 5 7 6 5 5 2 . 0 0 0 0 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 F i n a l B a l a n c e < / C o l u m n N a m e >  
         < U s e r F r i e n d l y C o l u m n N a m e > 1 0 8 . 0 6 . 3 0 P e r 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 7 5 1 0 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 �eIQ�b�Of��{h�1 0 8 . 0 6 . 3 0 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 5 a 7 f f 2 4 c - e 7 9 7 - 4 d 6 6 - b 8 2 f - 0 f 5 0 d d c c a 4 5 2 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 1 X X X 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 7 0 6 2 5 2 0 7 7 . 0 0 0 0 < / N u m e r i c V a l u e >  
         < V a l u e > 7 0 6 2 5 2 0 7 7 . 0 0 0 0 < / V a l u e >  
         < C h a r t T y p e > c t C l a s s e s < / C h a r t T y p e >  
         < R e f e r e n c e > 2 8 1 0 1 < / R e f e r e n c e >  
         < T B D o c N a m e > �eIQ�b�Of��{h�1 0 8 . 0 6 . 3 0 < / T B D o c N a m e >  
         < T B C h a r t N a m e > C l a s s e s < / T B C h a r t N a m e >  
         < C o l u m n N a m e > P r i o r P e r i o d 2 B a l a n c e < / C o l u m n N a m e >  
         < U s e r F r i e n d l y C o l u m n N a m e > 1 0 7 . 1 2 . 3 1 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 a 2 3 f 0 9 5 6 - 7 c f 1 - 4 7 2 6 - a 9 f 8 - 1 7 8 4 d a d b b 7 9 0 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 �eIQ�b�Of��{h�1 0 8 . 0 6 . 3 0   1 X X X 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 7 0 1 0 8 7 5 2 7 . 0 0 0 0 < / N u m e r i c V a l u e >  
         < V a l u e > 7 0 1 0 8 7 5 2 7 . 0 0 0 0 < / V a l u e >  
         < C h a r t T y p e > c t C l a s s e s < / C h a r t T y p e >  
         < R e f e r e n c e > 2 8 1 0 1 < / R e f e r e n c e >  
         < T B D o c N a m e > �eIQ�b�Of��{h�1 0 8 . 0 6 . 3 0 < / T B D o c N a m e >  
         < T B C h a r t N a m e > C l a s s e s < / T B C h a r t N a m e >  
         < C o l u m n N a m e > P r i o r P e r i o d 4 B a l a n c e < / C o l u m n N a m e >  
         < U s e r F r i e n d l y C o l u m n N a m e > 1 0 7 . 0 6 . 3 0 < / U s e r F r i e n d l y C o l u m n N a m e >  
         < A c c o u n t N u m b e r > 1 X X X < / A c c o u n t N u m b e r >  
         < R o u n d e d > f a l s e < / R o u n d e d >  
     < / T B L i n k >  
 < / A r r a y O f T B L i n k > 
</file>

<file path=customXml/item4.xml><?xml version="1.0" encoding="utf-8"?>
<DAEMSEngagementItemInfo xmlns="http://schemas.microsoft.com/DAEMSEngagementItemInfoXML">
  <EngagementID>5000462124</EngagementID>
  <LogicalEMSServerID>3792125711090171304</LogicalEMSServerID>
  <WorkingPaperID>3058459140000000169</WorkingPaperID>
</DAEMSEngagementItemInfo>
</file>

<file path=customXml/itemProps1.xml><?xml version="1.0" encoding="utf-8"?>
<ds:datastoreItem xmlns:ds="http://schemas.openxmlformats.org/officeDocument/2006/customXml" ds:itemID="{53939836-B360-4026-AF5A-81B2A23DC091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99BF3116-2B9A-45F3-A954-076569B6F042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2E2C34CF-F170-4BCE-B579-F5E01F30FCF7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F15ECF02-646A-4237-8354-FAB9F22B11C7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108Q2資產負債表-查核</vt:lpstr>
      <vt:lpstr>108Q2損益表-核閱</vt:lpstr>
      <vt:lpstr>'108Q2資產負債表-查核'!ActDesc</vt:lpstr>
      <vt:lpstr>'108Q2損益表-核閱'!ActDesc_1</vt:lpstr>
      <vt:lpstr>'108Q2資產負債表-查核'!ActDesc_P2</vt:lpstr>
      <vt:lpstr>'108Q2損益表-核閱'!Col01_1</vt:lpstr>
      <vt:lpstr>'108Q2損益表-核閱'!Col02_1</vt:lpstr>
      <vt:lpstr>'108Q2損益表-核閱'!Col03_1</vt:lpstr>
      <vt:lpstr>'108Q2損益表-核閱'!Col04_1</vt:lpstr>
      <vt:lpstr>'108Q2損益表-核閱'!FiscalPeriod1C</vt:lpstr>
      <vt:lpstr>'108Q2損益表-核閱'!FiscalPeriodC</vt:lpstr>
      <vt:lpstr>'108Q2損益表-核閱'!Print_Area</vt:lpstr>
      <vt:lpstr>'108Q2資產負債表-查核'!Print_Area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2019-09-02T06:43:18Z</cp:lastPrinted>
  <dcterms:created xsi:type="dcterms:W3CDTF">2013-06-05T07:55:50Z</dcterms:created>
  <dcterms:modified xsi:type="dcterms:W3CDTF">2019-09-02T07:51:47Z</dcterms:modified>
</cp:coreProperties>
</file>